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35" windowWidth="9480" windowHeight="3870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13" sheetId="13" r:id="rId13"/>
    <sheet name="14" sheetId="14" r:id="rId14"/>
    <sheet name="15" sheetId="15" r:id="rId15"/>
    <sheet name="16" sheetId="16" r:id="rId16"/>
  </sheets>
  <calcPr calcId="145621"/>
</workbook>
</file>

<file path=xl/calcChain.xml><?xml version="1.0" encoding="utf-8"?>
<calcChain xmlns="http://schemas.openxmlformats.org/spreadsheetml/2006/main">
  <c r="K14" i="7" l="1"/>
  <c r="K13" i="7"/>
  <c r="K12" i="7"/>
  <c r="K11" i="7"/>
  <c r="K10" i="7"/>
  <c r="K9" i="7"/>
  <c r="K14" i="9"/>
  <c r="K15" i="7"/>
  <c r="C15" i="8"/>
  <c r="C16" i="8"/>
  <c r="O16" i="8"/>
  <c r="D15" i="8"/>
  <c r="D16" i="8"/>
  <c r="B16" i="8"/>
  <c r="K16" i="8"/>
  <c r="K15" i="8"/>
  <c r="K14" i="8"/>
  <c r="K13" i="8"/>
  <c r="K12" i="8"/>
  <c r="K11" i="8"/>
  <c r="K10" i="8"/>
  <c r="K9" i="8"/>
  <c r="K8" i="8"/>
  <c r="K16" i="10"/>
  <c r="J51" i="16"/>
  <c r="I51" i="16"/>
  <c r="H51" i="16"/>
  <c r="H18" i="16"/>
  <c r="I18" i="16"/>
  <c r="I14" i="3" l="1"/>
  <c r="N14" i="3"/>
  <c r="I9" i="3"/>
  <c r="I8" i="3"/>
  <c r="I16" i="1" l="1"/>
  <c r="F9" i="6" l="1"/>
  <c r="G9" i="6"/>
  <c r="F11" i="6"/>
  <c r="G11" i="6"/>
  <c r="F12" i="6"/>
  <c r="G12" i="6"/>
  <c r="E12" i="6" l="1"/>
  <c r="D12" i="6"/>
  <c r="E11" i="6"/>
  <c r="E9" i="6"/>
  <c r="E8" i="6"/>
  <c r="E7" i="6"/>
  <c r="G12" i="5" l="1"/>
  <c r="F12" i="5"/>
  <c r="G7" i="5"/>
  <c r="F7" i="5"/>
  <c r="D12" i="5"/>
  <c r="H9" i="15" l="1"/>
  <c r="I9" i="15"/>
  <c r="H10" i="15"/>
  <c r="I10" i="15"/>
  <c r="H11" i="15"/>
  <c r="I11" i="15"/>
  <c r="H12" i="15"/>
  <c r="I12" i="15"/>
  <c r="H13" i="15"/>
  <c r="I13" i="15"/>
  <c r="H14" i="15"/>
  <c r="I14" i="15"/>
  <c r="H15" i="15"/>
  <c r="I15" i="15"/>
  <c r="H16" i="15"/>
  <c r="I16" i="15"/>
  <c r="H17" i="15"/>
  <c r="I17" i="15"/>
  <c r="I8" i="15"/>
  <c r="I18" i="15" s="1"/>
  <c r="H8" i="15"/>
  <c r="H18" i="15" s="1"/>
  <c r="I48" i="16"/>
  <c r="J48" i="16" s="1"/>
  <c r="H48" i="16"/>
  <c r="I33" i="16"/>
  <c r="H33" i="16"/>
  <c r="J47" i="16"/>
  <c r="J46" i="16"/>
  <c r="J43" i="16"/>
  <c r="J41" i="16"/>
  <c r="J40" i="16"/>
  <c r="J39" i="16"/>
  <c r="J32" i="16"/>
  <c r="J28" i="16"/>
  <c r="J24" i="16"/>
  <c r="J17" i="16"/>
  <c r="J16" i="16"/>
  <c r="J15" i="16"/>
  <c r="J14" i="16"/>
  <c r="J13" i="16"/>
  <c r="J12" i="16"/>
  <c r="J11" i="16"/>
  <c r="J10" i="16"/>
  <c r="J9" i="16"/>
  <c r="J8" i="16"/>
  <c r="J17" i="15"/>
  <c r="J16" i="15"/>
  <c r="J15" i="15"/>
  <c r="J14" i="15"/>
  <c r="J13" i="15"/>
  <c r="J12" i="15"/>
  <c r="J11" i="15"/>
  <c r="J10" i="15"/>
  <c r="J9" i="15"/>
  <c r="J8" i="15"/>
  <c r="I13" i="13"/>
  <c r="J13" i="13" s="1"/>
  <c r="H13" i="13"/>
  <c r="I12" i="13"/>
  <c r="J12" i="13" s="1"/>
  <c r="H12" i="13"/>
  <c r="I11" i="13"/>
  <c r="J11" i="13" s="1"/>
  <c r="H11" i="13"/>
  <c r="I10" i="13"/>
  <c r="J10" i="13" s="1"/>
  <c r="H10" i="13"/>
  <c r="I9" i="13"/>
  <c r="J9" i="13" s="1"/>
  <c r="H9" i="13"/>
  <c r="I8" i="13"/>
  <c r="I14" i="13" s="1"/>
  <c r="H8" i="13"/>
  <c r="H14" i="13" s="1"/>
  <c r="J32" i="14"/>
  <c r="J28" i="14"/>
  <c r="I34" i="14"/>
  <c r="H34" i="14"/>
  <c r="I23" i="14"/>
  <c r="H23" i="14"/>
  <c r="I12" i="14"/>
  <c r="H12" i="14"/>
  <c r="J33" i="14"/>
  <c r="J31" i="14"/>
  <c r="J30" i="14"/>
  <c r="J29" i="14"/>
  <c r="J22" i="14"/>
  <c r="J21" i="14"/>
  <c r="J20" i="14"/>
  <c r="J19" i="14"/>
  <c r="J18" i="14"/>
  <c r="J17" i="14"/>
  <c r="J12" i="14"/>
  <c r="J11" i="14"/>
  <c r="J10" i="14"/>
  <c r="J9" i="14"/>
  <c r="J8" i="14"/>
  <c r="J7" i="14"/>
  <c r="J6" i="14"/>
  <c r="H7" i="4"/>
  <c r="F16" i="12"/>
  <c r="E16" i="12"/>
  <c r="B16" i="12"/>
  <c r="L16" i="12"/>
  <c r="K16" i="12"/>
  <c r="J16" i="12"/>
  <c r="I16" i="12"/>
  <c r="H16" i="12"/>
  <c r="G16" i="12"/>
  <c r="C15" i="12"/>
  <c r="D15" i="12" s="1"/>
  <c r="C14" i="12"/>
  <c r="D14" i="12" s="1"/>
  <c r="C13" i="12"/>
  <c r="D13" i="12" s="1"/>
  <c r="C12" i="12"/>
  <c r="C11" i="12"/>
  <c r="D11" i="12" s="1"/>
  <c r="C10" i="12"/>
  <c r="D10" i="12" s="1"/>
  <c r="C9" i="12"/>
  <c r="D9" i="12" s="1"/>
  <c r="C8" i="12"/>
  <c r="C16" i="12" s="1"/>
  <c r="D16" i="12" s="1"/>
  <c r="N16" i="10"/>
  <c r="M16" i="10"/>
  <c r="L16" i="10"/>
  <c r="J16" i="10"/>
  <c r="I16" i="10"/>
  <c r="H16" i="10"/>
  <c r="G16" i="10"/>
  <c r="F16" i="10"/>
  <c r="B16" i="10"/>
  <c r="E16" i="10"/>
  <c r="C9" i="10"/>
  <c r="D9" i="10" s="1"/>
  <c r="C10" i="10"/>
  <c r="D10" i="10" s="1"/>
  <c r="C11" i="10"/>
  <c r="D11" i="10" s="1"/>
  <c r="C12" i="10"/>
  <c r="D12" i="10" s="1"/>
  <c r="C13" i="10"/>
  <c r="C14" i="10"/>
  <c r="D14" i="10" s="1"/>
  <c r="C15" i="10"/>
  <c r="D15" i="10" s="1"/>
  <c r="C8" i="10"/>
  <c r="D8" i="10" s="1"/>
  <c r="N8" i="8"/>
  <c r="N9" i="8"/>
  <c r="N10" i="8"/>
  <c r="N11" i="8"/>
  <c r="N12" i="8"/>
  <c r="N13" i="8"/>
  <c r="N14" i="8"/>
  <c r="N15" i="8"/>
  <c r="M9" i="8"/>
  <c r="M10" i="8"/>
  <c r="M11" i="8"/>
  <c r="M12" i="8"/>
  <c r="M13" i="8"/>
  <c r="M14" i="8"/>
  <c r="M15" i="8"/>
  <c r="M8" i="8"/>
  <c r="L9" i="8"/>
  <c r="L10" i="8"/>
  <c r="L11" i="8"/>
  <c r="L12" i="8"/>
  <c r="L13" i="8"/>
  <c r="L14" i="8"/>
  <c r="L15" i="8"/>
  <c r="L8" i="8"/>
  <c r="F8" i="8"/>
  <c r="G8" i="8"/>
  <c r="H8" i="8"/>
  <c r="I8" i="8"/>
  <c r="J8" i="8"/>
  <c r="F9" i="8"/>
  <c r="G9" i="8"/>
  <c r="H9" i="8"/>
  <c r="I9" i="8"/>
  <c r="J9" i="8"/>
  <c r="F10" i="8"/>
  <c r="G10" i="8"/>
  <c r="H10" i="8"/>
  <c r="I10" i="8"/>
  <c r="J10" i="8"/>
  <c r="F11" i="8"/>
  <c r="G11" i="8"/>
  <c r="H11" i="8"/>
  <c r="I11" i="8"/>
  <c r="J11" i="8"/>
  <c r="F12" i="8"/>
  <c r="G12" i="8"/>
  <c r="H12" i="8"/>
  <c r="I12" i="8"/>
  <c r="J12" i="8"/>
  <c r="F13" i="8"/>
  <c r="G13" i="8"/>
  <c r="H13" i="8"/>
  <c r="I13" i="8"/>
  <c r="J13" i="8"/>
  <c r="F14" i="8"/>
  <c r="G14" i="8"/>
  <c r="H14" i="8"/>
  <c r="I14" i="8"/>
  <c r="J14" i="8"/>
  <c r="F15" i="8"/>
  <c r="G15" i="8"/>
  <c r="H15" i="8"/>
  <c r="I15" i="8"/>
  <c r="J15" i="8"/>
  <c r="E9" i="8"/>
  <c r="E10" i="8"/>
  <c r="E11" i="8"/>
  <c r="E12" i="8"/>
  <c r="E13" i="8"/>
  <c r="E14" i="8"/>
  <c r="E15" i="8"/>
  <c r="E8" i="8"/>
  <c r="B9" i="8"/>
  <c r="B10" i="8"/>
  <c r="B11" i="8"/>
  <c r="B12" i="8"/>
  <c r="B13" i="8"/>
  <c r="B14" i="8"/>
  <c r="B15" i="8"/>
  <c r="B8" i="8"/>
  <c r="N16" i="8"/>
  <c r="M16" i="8"/>
  <c r="L16" i="8"/>
  <c r="J16" i="8"/>
  <c r="I16" i="8"/>
  <c r="H16" i="8"/>
  <c r="G16" i="8"/>
  <c r="C9" i="8"/>
  <c r="D9" i="8" s="1"/>
  <c r="C10" i="8"/>
  <c r="D10" i="8" s="1"/>
  <c r="C11" i="8"/>
  <c r="D11" i="8" s="1"/>
  <c r="C12" i="8"/>
  <c r="D12" i="8" s="1"/>
  <c r="C13" i="8"/>
  <c r="D13" i="8" s="1"/>
  <c r="C14" i="8"/>
  <c r="D14" i="8" s="1"/>
  <c r="C8" i="8"/>
  <c r="N14" i="7"/>
  <c r="N13" i="7"/>
  <c r="N12" i="7"/>
  <c r="N11" i="7"/>
  <c r="N10" i="7"/>
  <c r="N9" i="7"/>
  <c r="N15" i="7" s="1"/>
  <c r="M14" i="7"/>
  <c r="M13" i="7"/>
  <c r="M12" i="7"/>
  <c r="M11" i="7"/>
  <c r="M10" i="7"/>
  <c r="M9" i="7"/>
  <c r="M15" i="7" s="1"/>
  <c r="L14" i="7"/>
  <c r="L13" i="7"/>
  <c r="L12" i="7"/>
  <c r="L11" i="7"/>
  <c r="L10" i="7"/>
  <c r="L9" i="7"/>
  <c r="L15" i="7" s="1"/>
  <c r="L14" i="11"/>
  <c r="K14" i="11"/>
  <c r="J14" i="11"/>
  <c r="I14" i="11"/>
  <c r="H14" i="11"/>
  <c r="G14" i="11"/>
  <c r="F14" i="11"/>
  <c r="E14" i="11"/>
  <c r="C9" i="11"/>
  <c r="C13" i="11"/>
  <c r="C12" i="11"/>
  <c r="C11" i="11"/>
  <c r="C10" i="11"/>
  <c r="C8" i="11"/>
  <c r="B14" i="11"/>
  <c r="D13" i="11"/>
  <c r="D12" i="11"/>
  <c r="D11" i="11"/>
  <c r="D10" i="11"/>
  <c r="D9" i="11"/>
  <c r="E14" i="9"/>
  <c r="N14" i="9"/>
  <c r="M14" i="9"/>
  <c r="L14" i="9"/>
  <c r="J14" i="9"/>
  <c r="I14" i="9"/>
  <c r="H14" i="9"/>
  <c r="G14" i="9"/>
  <c r="F14" i="9"/>
  <c r="C10" i="9"/>
  <c r="C9" i="9"/>
  <c r="D10" i="9"/>
  <c r="D9" i="9"/>
  <c r="B14" i="9"/>
  <c r="C13" i="9"/>
  <c r="D13" i="9" s="1"/>
  <c r="C12" i="9"/>
  <c r="C11" i="9"/>
  <c r="D11" i="9" s="1"/>
  <c r="C8" i="9"/>
  <c r="O15" i="7"/>
  <c r="E9" i="7"/>
  <c r="J14" i="7"/>
  <c r="I14" i="7"/>
  <c r="H14" i="7"/>
  <c r="G14" i="7"/>
  <c r="F14" i="7"/>
  <c r="E14" i="7"/>
  <c r="J13" i="7"/>
  <c r="I13" i="7"/>
  <c r="H13" i="7"/>
  <c r="G13" i="7"/>
  <c r="F13" i="7"/>
  <c r="E13" i="7"/>
  <c r="J12" i="7"/>
  <c r="I12" i="7"/>
  <c r="H12" i="7"/>
  <c r="G12" i="7"/>
  <c r="F12" i="7"/>
  <c r="E12" i="7"/>
  <c r="J11" i="7"/>
  <c r="I11" i="7"/>
  <c r="H11" i="7"/>
  <c r="G11" i="7"/>
  <c r="F11" i="7"/>
  <c r="E11" i="7"/>
  <c r="J10" i="7"/>
  <c r="I10" i="7"/>
  <c r="H10" i="7"/>
  <c r="G10" i="7"/>
  <c r="F10" i="7"/>
  <c r="E10" i="7"/>
  <c r="J9" i="7"/>
  <c r="J15" i="7" s="1"/>
  <c r="I9" i="7"/>
  <c r="I15" i="7" s="1"/>
  <c r="H9" i="7"/>
  <c r="H15" i="7" s="1"/>
  <c r="G9" i="7"/>
  <c r="G15" i="7" s="1"/>
  <c r="F9" i="7"/>
  <c r="F15" i="7" s="1"/>
  <c r="C14" i="7"/>
  <c r="C13" i="7"/>
  <c r="C12" i="7"/>
  <c r="C11" i="7"/>
  <c r="C10" i="7"/>
  <c r="B14" i="7"/>
  <c r="B13" i="7"/>
  <c r="B12" i="7"/>
  <c r="B11" i="7"/>
  <c r="B10" i="7"/>
  <c r="B9" i="7"/>
  <c r="B15" i="7" s="1"/>
  <c r="G8" i="6"/>
  <c r="F8" i="6"/>
  <c r="G7" i="6"/>
  <c r="F7" i="6"/>
  <c r="E12" i="5"/>
  <c r="G11" i="5"/>
  <c r="F11" i="5"/>
  <c r="G9" i="5"/>
  <c r="F9" i="5"/>
  <c r="G8" i="5"/>
  <c r="F8" i="5"/>
  <c r="J9" i="4"/>
  <c r="K9" i="4"/>
  <c r="L9" i="4"/>
  <c r="J10" i="4"/>
  <c r="K10" i="4"/>
  <c r="L10" i="4"/>
  <c r="J11" i="4"/>
  <c r="K11" i="4"/>
  <c r="L11" i="4"/>
  <c r="J12" i="4"/>
  <c r="K12" i="4"/>
  <c r="L12" i="4"/>
  <c r="J13" i="4"/>
  <c r="K13" i="4"/>
  <c r="L13" i="4"/>
  <c r="I13" i="4"/>
  <c r="M13" i="4" s="1"/>
  <c r="I12" i="4"/>
  <c r="I11" i="4"/>
  <c r="M11" i="4" s="1"/>
  <c r="I10" i="4"/>
  <c r="I9" i="4"/>
  <c r="M9" i="4" s="1"/>
  <c r="J8" i="4"/>
  <c r="K8" i="4"/>
  <c r="L8" i="4"/>
  <c r="I8" i="4"/>
  <c r="M12" i="4"/>
  <c r="M10" i="4"/>
  <c r="J7" i="4"/>
  <c r="K7" i="4"/>
  <c r="L7" i="4"/>
  <c r="I7" i="4"/>
  <c r="M7" i="4" s="1"/>
  <c r="H8" i="4"/>
  <c r="H9" i="4"/>
  <c r="H10" i="4"/>
  <c r="H11" i="4"/>
  <c r="H12" i="4"/>
  <c r="H13" i="4"/>
  <c r="N13" i="3"/>
  <c r="N12" i="3"/>
  <c r="N11" i="3"/>
  <c r="N10" i="3"/>
  <c r="N9" i="3"/>
  <c r="N8" i="3"/>
  <c r="N7" i="3"/>
  <c r="M14" i="3"/>
  <c r="L14" i="3"/>
  <c r="K14" i="3"/>
  <c r="J14" i="3"/>
  <c r="F7" i="2"/>
  <c r="H16" i="1"/>
  <c r="M15" i="1"/>
  <c r="M14" i="1"/>
  <c r="M13" i="1"/>
  <c r="M12" i="1"/>
  <c r="M11" i="1"/>
  <c r="M10" i="1"/>
  <c r="M9" i="1"/>
  <c r="M8" i="1"/>
  <c r="M7" i="1"/>
  <c r="G16" i="1"/>
  <c r="F16" i="1"/>
  <c r="E16" i="1"/>
  <c r="D16" i="1"/>
  <c r="C16" i="1"/>
  <c r="B16" i="1"/>
  <c r="J13" i="2"/>
  <c r="I13" i="2"/>
  <c r="H13" i="2"/>
  <c r="G13" i="2"/>
  <c r="E13" i="2"/>
  <c r="D13" i="2"/>
  <c r="C13" i="2"/>
  <c r="B13" i="2"/>
  <c r="G8" i="2"/>
  <c r="H8" i="2"/>
  <c r="I8" i="2"/>
  <c r="J8" i="2"/>
  <c r="G9" i="2"/>
  <c r="H9" i="2"/>
  <c r="I9" i="2"/>
  <c r="J9" i="2"/>
  <c r="G10" i="2"/>
  <c r="H10" i="2"/>
  <c r="I10" i="2"/>
  <c r="J10" i="2"/>
  <c r="G11" i="2"/>
  <c r="H11" i="2"/>
  <c r="I11" i="2"/>
  <c r="J11" i="2"/>
  <c r="G12" i="2"/>
  <c r="H12" i="2"/>
  <c r="I12" i="2"/>
  <c r="J12" i="2"/>
  <c r="J7" i="2"/>
  <c r="I7" i="2"/>
  <c r="H7" i="2"/>
  <c r="K7" i="2" s="1"/>
  <c r="G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B12" i="2"/>
  <c r="C12" i="2"/>
  <c r="D12" i="2"/>
  <c r="E12" i="2"/>
  <c r="E7" i="2"/>
  <c r="D7" i="2"/>
  <c r="C7" i="2"/>
  <c r="B7" i="2"/>
  <c r="K13" i="2"/>
  <c r="K12" i="2"/>
  <c r="K11" i="2"/>
  <c r="K10" i="2"/>
  <c r="K8" i="2"/>
  <c r="F13" i="2"/>
  <c r="F12" i="2"/>
  <c r="F11" i="2"/>
  <c r="F10" i="2"/>
  <c r="F9" i="2"/>
  <c r="F8" i="2"/>
  <c r="K16" i="1"/>
  <c r="L16" i="1"/>
  <c r="J16" i="1"/>
  <c r="C14" i="11" l="1"/>
  <c r="D14" i="11" s="1"/>
  <c r="D11" i="7"/>
  <c r="D13" i="7"/>
  <c r="D14" i="7"/>
  <c r="E16" i="8"/>
  <c r="C16" i="10"/>
  <c r="D16" i="10" s="1"/>
  <c r="J18" i="15"/>
  <c r="J14" i="13"/>
  <c r="I37" i="14"/>
  <c r="J8" i="13"/>
  <c r="H37" i="14"/>
  <c r="M8" i="4"/>
  <c r="K9" i="2"/>
  <c r="M16" i="1"/>
  <c r="O8" i="3"/>
  <c r="J33" i="16"/>
  <c r="J18" i="16"/>
  <c r="J34" i="14"/>
  <c r="J23" i="14"/>
  <c r="F16" i="8"/>
  <c r="D8" i="12"/>
  <c r="D8" i="8"/>
  <c r="C9" i="7"/>
  <c r="C15" i="7" s="1"/>
  <c r="D15" i="7" s="1"/>
  <c r="D8" i="11"/>
  <c r="E15" i="7"/>
  <c r="D10" i="7"/>
  <c r="D12" i="7"/>
  <c r="C14" i="9"/>
  <c r="D14" i="9" s="1"/>
  <c r="D8" i="9"/>
  <c r="D9" i="7"/>
  <c r="J37" i="14" l="1"/>
  <c r="O7" i="3"/>
  <c r="O13" i="3"/>
  <c r="O11" i="3"/>
  <c r="O9" i="3"/>
  <c r="O10" i="3"/>
  <c r="O12" i="3"/>
  <c r="O14" i="3" l="1"/>
</calcChain>
</file>

<file path=xl/sharedStrings.xml><?xml version="1.0" encoding="utf-8"?>
<sst xmlns="http://schemas.openxmlformats.org/spreadsheetml/2006/main" count="482" uniqueCount="112">
  <si>
    <r>
      <t>Příloha č. 1:</t>
    </r>
    <r>
      <rPr>
        <i/>
        <sz val="11.5"/>
        <rFont val="Times New Roman"/>
        <family val="1"/>
        <charset val="238"/>
      </rPr>
      <t xml:space="preserve"> Celkové výdaje na školy a školská zařízení zřizované Karlovarským krajem v Kč</t>
    </r>
  </si>
  <si>
    <t xml:space="preserve"> </t>
  </si>
  <si>
    <t xml:space="preserve">Školy a školská zařízení </t>
  </si>
  <si>
    <t>přímé výdaje</t>
  </si>
  <si>
    <t>provozní výdaje</t>
  </si>
  <si>
    <t>investiční výdaje</t>
  </si>
  <si>
    <t>programové financování</t>
  </si>
  <si>
    <t>celkem</t>
  </si>
  <si>
    <t>výkony 2012/2013</t>
  </si>
  <si>
    <t>ZŠ</t>
  </si>
  <si>
    <t>SŠ</t>
  </si>
  <si>
    <t>VOŠ</t>
  </si>
  <si>
    <t>DD</t>
  </si>
  <si>
    <t>DM</t>
  </si>
  <si>
    <t>ZUŠ</t>
  </si>
  <si>
    <t>PPP</t>
  </si>
  <si>
    <t>DDM</t>
  </si>
  <si>
    <t>ŠS, ŠJ</t>
  </si>
  <si>
    <t>C e l k e m</t>
  </si>
  <si>
    <r>
      <t xml:space="preserve">Příloha č. 2: </t>
    </r>
    <r>
      <rPr>
        <i/>
        <sz val="11.5"/>
        <rFont val="Times New Roman"/>
        <family val="1"/>
        <charset val="238"/>
      </rPr>
      <t>Výdaje na dítě, žáka, studenta ve školách a školských zařízeních zřizovaných Karlovarským krajem v Kč</t>
    </r>
  </si>
  <si>
    <r>
      <t xml:space="preserve">Příloha č. 3: </t>
    </r>
    <r>
      <rPr>
        <i/>
        <sz val="11.5"/>
        <rFont val="Times New Roman"/>
        <family val="1"/>
        <charset val="238"/>
      </rPr>
      <t>Celkové výdaje na přímé výdaje ve školách a školských zařízeních zřizovaných obcemi v Kč</t>
    </r>
  </si>
  <si>
    <t xml:space="preserve"> rok  2013</t>
  </si>
  <si>
    <t>výkony</t>
  </si>
  <si>
    <t>platy</t>
  </si>
  <si>
    <t>OON</t>
  </si>
  <si>
    <t>odvody, FKSP a ONIV</t>
  </si>
  <si>
    <t>přímé výdaje vč. programové-ho financování</t>
  </si>
  <si>
    <t>procent-ní podíl</t>
  </si>
  <si>
    <t>MŠ</t>
  </si>
  <si>
    <t>ZŠ pro ŽSVP</t>
  </si>
  <si>
    <t>ŠD, ŠK</t>
  </si>
  <si>
    <t>ŠJ</t>
  </si>
  <si>
    <t>Celkem</t>
  </si>
  <si>
    <r>
      <t xml:space="preserve">Příloha č. 4: </t>
    </r>
    <r>
      <rPr>
        <i/>
        <sz val="11.5"/>
        <rFont val="Times New Roman"/>
        <family val="1"/>
        <charset val="238"/>
      </rPr>
      <t>Výdaje na jedno dítě, žáka a studenta na přímé výdaje ve školách a školských zařízeních zřizovaných obcemi v Kč</t>
    </r>
  </si>
  <si>
    <t>platy na žáka</t>
  </si>
  <si>
    <t>programo-vé financování</t>
  </si>
  <si>
    <t>celkové přímé výdaje</t>
  </si>
  <si>
    <t>ŠD</t>
  </si>
  <si>
    <t>přímé výdaje vč. programového financování</t>
  </si>
  <si>
    <t>ZŠ, ZŠ pro ŽSVP</t>
  </si>
  <si>
    <t>SPV</t>
  </si>
  <si>
    <r>
      <t xml:space="preserve">Příloha č. 5: </t>
    </r>
    <r>
      <rPr>
        <i/>
        <sz val="11.5"/>
        <rFont val="Times New Roman"/>
        <family val="1"/>
        <charset val="238"/>
      </rPr>
      <t>Celkové výdaje na školy a školská zařízení zřizované soukromníkem v Kč</t>
    </r>
  </si>
  <si>
    <r>
      <t xml:space="preserve">Příloha č. 6: </t>
    </r>
    <r>
      <rPr>
        <i/>
        <sz val="11.5"/>
        <rFont val="Times New Roman"/>
        <family val="1"/>
        <charset val="238"/>
      </rPr>
      <t>Výdaje na dítě, žáka a studenta ve školách a školských zařízeních zřizovaných soukromníkem v Kč</t>
    </r>
  </si>
  <si>
    <t>Regionální školství</t>
  </si>
  <si>
    <t>Přepočtený počet zaměstnanců ze státního rozpočtu</t>
  </si>
  <si>
    <t>Mzdové prostředky bez OON  v Kč</t>
  </si>
  <si>
    <t>Průměrný měsíční plat v Kč ze mzdových postředků bez OON</t>
  </si>
  <si>
    <t>Jednotlivé složky platů v Kč</t>
  </si>
  <si>
    <t>OON                   v Kč</t>
  </si>
  <si>
    <t>Platové tarify</t>
  </si>
  <si>
    <t>Náhrady platu</t>
  </si>
  <si>
    <t>Osobní příplatky</t>
  </si>
  <si>
    <t>Odměny</t>
  </si>
  <si>
    <t>Příplatky za vedení</t>
  </si>
  <si>
    <t>Zvláštní příplatky</t>
  </si>
  <si>
    <t>Odměny za přespočetné hodiny</t>
  </si>
  <si>
    <t>Platy za přesčasy</t>
  </si>
  <si>
    <t>Ostatní příplatky a ostatní náhrady</t>
  </si>
  <si>
    <t>ZUŠ, DDM</t>
  </si>
  <si>
    <t xml:space="preserve">C E L K E M </t>
  </si>
  <si>
    <t>Mzdové prostředky bez OON                   v Kč</t>
  </si>
  <si>
    <t>OON                              v  Kč</t>
  </si>
  <si>
    <t>SOU, SPV</t>
  </si>
  <si>
    <t>G</t>
  </si>
  <si>
    <t>SOŠ, VOŠ</t>
  </si>
  <si>
    <t>MŠ, ZŠ, SPC, SŠ pro ŽSVP</t>
  </si>
  <si>
    <t>ZUŠ, DDM, DM, PPP, ŠH</t>
  </si>
  <si>
    <t>Mzdové prostředky bez OON                v Kč</t>
  </si>
  <si>
    <t>MŠ, ZŠ, SŠ pro ŽSVP</t>
  </si>
  <si>
    <t>Mzdové prostředky bez OON      v Kč</t>
  </si>
  <si>
    <t>MŠ, ZŠ, SPC,  SŠ pro ŽSVP</t>
  </si>
  <si>
    <t>C E L K E M</t>
  </si>
  <si>
    <t>Druh zařízení</t>
  </si>
  <si>
    <t>rok 2012</t>
  </si>
  <si>
    <t>rok 2013</t>
  </si>
  <si>
    <t>ø eviden. počet zaměst.</t>
  </si>
  <si>
    <t>platy zaměstnanců za rok</t>
  </si>
  <si>
    <t>ø měsíční plat na 1 zaměst.</t>
  </si>
  <si>
    <t>plat na 1</t>
  </si>
  <si>
    <t>CELKEM</t>
  </si>
  <si>
    <r>
      <t xml:space="preserve">Příloha č. 13: </t>
    </r>
    <r>
      <rPr>
        <i/>
        <sz val="11.5"/>
        <rFont val="Times New Roman"/>
        <family val="1"/>
        <charset val="238"/>
      </rPr>
      <t>Vývoj průměrného platu ve školách a školských zařízeních zřizovaných obcemi v Kč</t>
    </r>
  </si>
  <si>
    <r>
      <rPr>
        <sz val="10"/>
        <rFont val="Arial"/>
        <family val="2"/>
        <charset val="238"/>
      </rPr>
      <t>Příloha č. 14:</t>
    </r>
    <r>
      <rPr>
        <i/>
        <sz val="10"/>
        <rFont val="Arial"/>
        <family val="2"/>
        <charset val="238"/>
      </rPr>
      <t xml:space="preserve"> Vývoj průměrného platu ve školách a školských zařízeních zřizovaných obcemi podle okresů v Kč</t>
    </r>
  </si>
  <si>
    <t>okres Karlovy Vary</t>
  </si>
  <si>
    <t>platy zaměst-nanců za rok</t>
  </si>
  <si>
    <t>okres Sokolov</t>
  </si>
  <si>
    <t>ZŠ,SŠ,ZŠ a SŠ pro ŽSVP</t>
  </si>
  <si>
    <t>okres Cheb</t>
  </si>
  <si>
    <t>ZŠ, ZŠ a SŠ pro ŽSVP</t>
  </si>
  <si>
    <t>OKRESY CELKEM</t>
  </si>
  <si>
    <r>
      <rPr>
        <sz val="10"/>
        <rFont val="Arial"/>
        <family val="2"/>
        <charset val="238"/>
      </rPr>
      <t xml:space="preserve">Příloha č. 15: </t>
    </r>
    <r>
      <rPr>
        <i/>
        <sz val="10"/>
        <rFont val="Arial"/>
        <family val="2"/>
        <charset val="238"/>
      </rPr>
      <t>Vývoj průměrného platu ve školách a školských zařízeních zřizovaných Karlovarským krajem v Kč</t>
    </r>
  </si>
  <si>
    <t>MŠ a ZŠ pro ŽSVP</t>
  </si>
  <si>
    <t>SPC a PPP</t>
  </si>
  <si>
    <t xml:space="preserve">DD </t>
  </si>
  <si>
    <r>
      <rPr>
        <sz val="10"/>
        <rFont val="Arial"/>
        <family val="2"/>
        <charset val="238"/>
      </rPr>
      <t>Příloha č. 16:</t>
    </r>
    <r>
      <rPr>
        <i/>
        <sz val="10"/>
        <rFont val="Arial"/>
        <family val="2"/>
        <charset val="238"/>
      </rPr>
      <t xml:space="preserve"> Vývoj průměrného platu ve školách a školských zařízeních zřizovaných Karlovarským krajem podle okresů v Kč</t>
    </r>
  </si>
  <si>
    <t>výkony 2013/2014</t>
  </si>
  <si>
    <t xml:space="preserve"> rok  2014</t>
  </si>
  <si>
    <t>index 2014/2013</t>
  </si>
  <si>
    <t>Zřizovatel - obec - rok 2014 - pracovníci celkem</t>
  </si>
  <si>
    <t xml:space="preserve">Zřizovatel - obec - rok 2014 - pedagogičtí pracovníci </t>
  </si>
  <si>
    <t xml:space="preserve">Zřizovatel - obec - rok 2014 - nepedagogičtí pracovníci </t>
  </si>
  <si>
    <r>
      <t xml:space="preserve">Příloha č. 7: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obcemi za rok 2014</t>
    </r>
  </si>
  <si>
    <r>
      <t xml:space="preserve">Příloha č. 9: </t>
    </r>
    <r>
      <rPr>
        <i/>
        <sz val="11.5"/>
        <rFont val="Times New Roman"/>
        <family val="1"/>
        <charset val="238"/>
      </rPr>
      <t>Platové složky pedagogických pracovníků hrazené ze státního rozpočtu ve školách a školských zařízeních zřizovaných obcemi za rok 2014</t>
    </r>
  </si>
  <si>
    <r>
      <t xml:space="preserve">Příloha č. 11: </t>
    </r>
    <r>
      <rPr>
        <i/>
        <sz val="11.5"/>
        <rFont val="Times New Roman"/>
        <family val="1"/>
        <charset val="238"/>
      </rPr>
      <t>Platové složky nepedagogických pracovníků hrazené ze státního rozpočtu ve školách a školských zařízeních zřizovaných obcemi za rok 2014</t>
    </r>
  </si>
  <si>
    <r>
      <t xml:space="preserve">Příloha č. 8: </t>
    </r>
    <r>
      <rPr>
        <i/>
        <sz val="11.5"/>
        <rFont val="Times New Roman"/>
        <family val="1"/>
        <charset val="238"/>
      </rPr>
      <t>Přehled o pracovnících a platech hrazených ze státního rozpočtu ve školách a školských zařízeních zřizovaných Karlovarským krajem za rok 2014</t>
    </r>
  </si>
  <si>
    <t>Zřizovatel - Karlovarský kraj - rok 2014 - pracovníci celkem</t>
  </si>
  <si>
    <t xml:space="preserve">Zřizovatel - Karlovarský kraj - rok 2014 - pedagogičtí pracovníci </t>
  </si>
  <si>
    <r>
      <t xml:space="preserve">Příloha č. 10: </t>
    </r>
    <r>
      <rPr>
        <i/>
        <sz val="11"/>
        <rFont val="Times New Roman"/>
        <family val="1"/>
        <charset val="238"/>
      </rPr>
      <t>Platové složky pedagogických pracovníků hrazené ze státního rozpočtu ve školách a školských zařízeních zřizovaných Karlovarským krajem za rok 2014</t>
    </r>
  </si>
  <si>
    <t xml:space="preserve">Zřizovatel - Karlovarský kraj - rok 2014 - nepedagogičtí pracovníci </t>
  </si>
  <si>
    <r>
      <t xml:space="preserve">Příloha č. 12: </t>
    </r>
    <r>
      <rPr>
        <i/>
        <sz val="11.5"/>
        <rFont val="Times New Roman"/>
        <family val="1"/>
        <charset val="238"/>
      </rPr>
      <t xml:space="preserve">Platové složky nepedagogických pracovníků hrazené ze státního rozpočtu ve školách a školských zařízeních zřizovaných Karlovarským krajem za rok </t>
    </r>
    <r>
      <rPr>
        <sz val="11.5"/>
        <rFont val="Times New Roman"/>
        <family val="1"/>
        <charset val="238"/>
      </rPr>
      <t>2014</t>
    </r>
  </si>
  <si>
    <t>rok 2014</t>
  </si>
  <si>
    <t>specializační příplatky</t>
  </si>
  <si>
    <t>Specializační příplatky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</si>
</sst>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"/>
    <numFmt numFmtId="166" formatCode="0.000"/>
  </numFmts>
  <fonts count="21" x14ac:knownFonts="1">
    <font>
      <sz val="11"/>
      <color theme="1"/>
      <name val="Calibri"/>
      <family val="2"/>
      <charset val="238"/>
      <scheme val="minor"/>
    </font>
    <font>
      <sz val="11.5"/>
      <name val="Times New Roman"/>
      <family val="1"/>
      <charset val="238"/>
    </font>
    <font>
      <i/>
      <sz val="11.5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sz val="9"/>
      <name val="Arial"/>
      <family val="2"/>
      <charset val="238"/>
    </font>
    <font>
      <sz val="7.5"/>
      <name val="Arial"/>
      <family val="2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9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8"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Alignment="1">
      <alignment vertical="center"/>
    </xf>
    <xf numFmtId="4" fontId="3" fillId="0" borderId="0" xfId="0" applyNumberFormat="1" applyFont="1" applyBorder="1" applyAlignment="1">
      <alignment vertical="center"/>
    </xf>
    <xf numFmtId="3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9" xfId="0" applyFill="1" applyBorder="1" applyAlignment="1">
      <alignment horizontal="left" vertical="center"/>
    </xf>
    <xf numFmtId="3" fontId="4" fillId="0" borderId="10" xfId="0" applyNumberFormat="1" applyFont="1" applyFill="1" applyBorder="1" applyAlignment="1">
      <alignment horizontal="right" vertical="center"/>
    </xf>
    <xf numFmtId="3" fontId="4" fillId="0" borderId="11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3" xfId="0" applyFill="1" applyBorder="1" applyAlignment="1">
      <alignment horizontal="left" vertical="center"/>
    </xf>
    <xf numFmtId="3" fontId="4" fillId="0" borderId="14" xfId="0" applyNumberFormat="1" applyFont="1" applyFill="1" applyBorder="1" applyAlignment="1">
      <alignment horizontal="right" vertical="center"/>
    </xf>
    <xf numFmtId="3" fontId="4" fillId="0" borderId="15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 wrapText="1"/>
    </xf>
    <xf numFmtId="3" fontId="4" fillId="0" borderId="6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/>
    </xf>
    <xf numFmtId="3" fontId="4" fillId="0" borderId="17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horizontal="left" vertical="center"/>
    </xf>
    <xf numFmtId="3" fontId="4" fillId="0" borderId="19" xfId="0" applyNumberFormat="1" applyFont="1" applyBorder="1" applyAlignment="1">
      <alignment horizontal="right" vertical="center"/>
    </xf>
    <xf numFmtId="3" fontId="4" fillId="0" borderId="20" xfId="0" applyNumberFormat="1" applyFont="1" applyBorder="1" applyAlignment="1">
      <alignment horizontal="right" vertical="center"/>
    </xf>
    <xf numFmtId="3" fontId="4" fillId="0" borderId="20" xfId="0" applyNumberFormat="1" applyFont="1" applyFill="1" applyBorder="1" applyAlignment="1">
      <alignment horizontal="right" vertical="center"/>
    </xf>
    <xf numFmtId="3" fontId="4" fillId="3" borderId="20" xfId="0" applyNumberFormat="1" applyFont="1" applyFill="1" applyBorder="1" applyAlignment="1">
      <alignment horizontal="right" vertical="center"/>
    </xf>
    <xf numFmtId="3" fontId="4" fillId="0" borderId="21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3" fontId="4" fillId="0" borderId="11" xfId="0" applyNumberFormat="1" applyFont="1" applyBorder="1" applyAlignment="1">
      <alignment vertical="center"/>
    </xf>
    <xf numFmtId="3" fontId="4" fillId="3" borderId="11" xfId="0" applyNumberFormat="1" applyFont="1" applyFill="1" applyBorder="1" applyAlignment="1">
      <alignment vertical="center"/>
    </xf>
    <xf numFmtId="3" fontId="4" fillId="0" borderId="12" xfId="0" applyNumberFormat="1" applyFont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0" fillId="0" borderId="13" xfId="0" applyBorder="1" applyAlignment="1">
      <alignment vertical="center"/>
    </xf>
    <xf numFmtId="3" fontId="4" fillId="0" borderId="11" xfId="0" applyNumberFormat="1" applyFont="1" applyFill="1" applyBorder="1" applyAlignment="1">
      <alignment vertical="center"/>
    </xf>
    <xf numFmtId="3" fontId="4" fillId="0" borderId="22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3" fontId="4" fillId="0" borderId="15" xfId="0" applyNumberFormat="1" applyFont="1" applyBorder="1" applyAlignment="1">
      <alignment vertical="center"/>
    </xf>
    <xf numFmtId="3" fontId="4" fillId="0" borderId="22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3" fontId="4" fillId="0" borderId="20" xfId="0" applyNumberFormat="1" applyFont="1" applyBorder="1" applyAlignment="1">
      <alignment vertical="center"/>
    </xf>
    <xf numFmtId="3" fontId="4" fillId="0" borderId="24" xfId="0" applyNumberFormat="1" applyFont="1" applyBorder="1" applyAlignment="1">
      <alignment vertical="center"/>
    </xf>
    <xf numFmtId="3" fontId="4" fillId="0" borderId="25" xfId="0" applyNumberFormat="1" applyFont="1" applyBorder="1" applyAlignment="1">
      <alignment vertical="center"/>
    </xf>
    <xf numFmtId="3" fontId="4" fillId="0" borderId="19" xfId="0" applyNumberFormat="1" applyFont="1" applyBorder="1" applyAlignment="1">
      <alignment vertical="center"/>
    </xf>
    <xf numFmtId="2" fontId="0" fillId="0" borderId="0" xfId="0" applyNumberFormat="1" applyAlignment="1">
      <alignment vertical="center"/>
    </xf>
    <xf numFmtId="2" fontId="5" fillId="0" borderId="0" xfId="0" applyNumberFormat="1" applyFont="1" applyAlignment="1">
      <alignment vertical="center"/>
    </xf>
    <xf numFmtId="0" fontId="3" fillId="0" borderId="2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vertical="center"/>
    </xf>
    <xf numFmtId="3" fontId="4" fillId="0" borderId="29" xfId="0" applyNumberFormat="1" applyFont="1" applyFill="1" applyBorder="1" applyAlignment="1">
      <alignment horizontal="right" vertical="center"/>
    </xf>
    <xf numFmtId="3" fontId="9" fillId="0" borderId="30" xfId="0" applyNumberFormat="1" applyFont="1" applyBorder="1" applyAlignment="1">
      <alignment horizontal="right" vertical="center"/>
    </xf>
    <xf numFmtId="3" fontId="9" fillId="0" borderId="31" xfId="0" applyNumberFormat="1" applyFont="1" applyBorder="1" applyAlignment="1">
      <alignment horizontal="right" vertical="center" wrapText="1"/>
    </xf>
    <xf numFmtId="3" fontId="4" fillId="3" borderId="11" xfId="0" applyNumberFormat="1" applyFont="1" applyFill="1" applyBorder="1" applyAlignment="1">
      <alignment horizontal="right" vertical="center"/>
    </xf>
    <xf numFmtId="2" fontId="4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vertical="center"/>
    </xf>
    <xf numFmtId="3" fontId="4" fillId="0" borderId="32" xfId="0" applyNumberFormat="1" applyFont="1" applyFill="1" applyBorder="1" applyAlignment="1">
      <alignment horizontal="right" vertical="center"/>
    </xf>
    <xf numFmtId="3" fontId="9" fillId="0" borderId="33" xfId="0" applyNumberFormat="1" applyFont="1" applyBorder="1" applyAlignment="1">
      <alignment horizontal="right" vertical="center"/>
    </xf>
    <xf numFmtId="3" fontId="9" fillId="0" borderId="34" xfId="0" applyNumberFormat="1" applyFont="1" applyBorder="1" applyAlignment="1">
      <alignment horizontal="right" vertical="center" wrapText="1"/>
    </xf>
    <xf numFmtId="3" fontId="4" fillId="0" borderId="15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vertical="center"/>
    </xf>
    <xf numFmtId="3" fontId="4" fillId="0" borderId="28" xfId="0" applyNumberFormat="1" applyFont="1" applyFill="1" applyBorder="1" applyAlignment="1">
      <alignment horizontal="right" vertical="center"/>
    </xf>
    <xf numFmtId="3" fontId="9" fillId="0" borderId="35" xfId="0" applyNumberFormat="1" applyFont="1" applyBorder="1" applyAlignment="1">
      <alignment horizontal="right" vertical="center"/>
    </xf>
    <xf numFmtId="3" fontId="9" fillId="0" borderId="36" xfId="0" applyNumberFormat="1" applyFont="1" applyBorder="1" applyAlignment="1">
      <alignment horizontal="right" vertical="center" wrapText="1"/>
    </xf>
    <xf numFmtId="3" fontId="4" fillId="3" borderId="7" xfId="0" applyNumberFormat="1" applyFont="1" applyFill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0" fontId="6" fillId="0" borderId="18" xfId="0" applyFont="1" applyBorder="1" applyAlignment="1">
      <alignment vertical="center"/>
    </xf>
    <xf numFmtId="3" fontId="3" fillId="0" borderId="37" xfId="0" applyNumberFormat="1" applyFont="1" applyBorder="1" applyAlignment="1">
      <alignment horizontal="right" vertical="center"/>
    </xf>
    <xf numFmtId="3" fontId="3" fillId="0" borderId="20" xfId="0" applyNumberFormat="1" applyFont="1" applyBorder="1" applyAlignment="1">
      <alignment horizontal="right" vertical="center"/>
    </xf>
    <xf numFmtId="2" fontId="3" fillId="0" borderId="38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 wrapText="1"/>
    </xf>
    <xf numFmtId="3" fontId="4" fillId="0" borderId="40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3" fontId="3" fillId="0" borderId="43" xfId="0" applyNumberFormat="1" applyFont="1" applyFill="1" applyBorder="1" applyAlignment="1">
      <alignment horizontal="center" vertical="center" wrapText="1"/>
    </xf>
    <xf numFmtId="3" fontId="3" fillId="0" borderId="43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vertical="center"/>
    </xf>
    <xf numFmtId="4" fontId="4" fillId="0" borderId="10" xfId="0" applyNumberFormat="1" applyFont="1" applyBorder="1" applyAlignment="1">
      <alignment vertical="center"/>
    </xf>
    <xf numFmtId="4" fontId="4" fillId="0" borderId="12" xfId="0" applyNumberFormat="1" applyFont="1" applyBorder="1" applyAlignment="1">
      <alignment vertical="center"/>
    </xf>
    <xf numFmtId="3" fontId="4" fillId="0" borderId="14" xfId="0" applyNumberFormat="1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3" fontId="4" fillId="0" borderId="6" xfId="0" applyNumberFormat="1" applyFont="1" applyFill="1" applyBorder="1" applyAlignment="1">
      <alignment vertical="center"/>
    </xf>
    <xf numFmtId="3" fontId="4" fillId="0" borderId="8" xfId="0" applyNumberFormat="1" applyFont="1" applyFill="1" applyBorder="1" applyAlignment="1">
      <alignment vertical="center"/>
    </xf>
    <xf numFmtId="4" fontId="4" fillId="0" borderId="6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38" xfId="0" applyNumberFormat="1" applyFont="1" applyBorder="1" applyAlignment="1">
      <alignment vertical="center"/>
    </xf>
    <xf numFmtId="4" fontId="3" fillId="0" borderId="19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vertical="center"/>
    </xf>
    <xf numFmtId="3" fontId="4" fillId="0" borderId="29" xfId="0" applyNumberFormat="1" applyFont="1" applyFill="1" applyBorder="1" applyAlignment="1">
      <alignment vertical="center"/>
    </xf>
    <xf numFmtId="3" fontId="4" fillId="0" borderId="30" xfId="0" applyNumberFormat="1" applyFont="1" applyFill="1" applyBorder="1" applyAlignment="1">
      <alignment vertical="center"/>
    </xf>
    <xf numFmtId="3" fontId="4" fillId="0" borderId="33" xfId="0" applyNumberFormat="1" applyFont="1" applyFill="1" applyBorder="1" applyAlignment="1">
      <alignment vertical="center"/>
    </xf>
    <xf numFmtId="0" fontId="0" fillId="0" borderId="45" xfId="0" applyBorder="1" applyAlignment="1">
      <alignment vertical="center"/>
    </xf>
    <xf numFmtId="3" fontId="4" fillId="0" borderId="46" xfId="0" applyNumberFormat="1" applyFont="1" applyFill="1" applyBorder="1" applyAlignment="1">
      <alignment vertical="center"/>
    </xf>
    <xf numFmtId="3" fontId="4" fillId="0" borderId="47" xfId="0" applyNumberFormat="1" applyFont="1" applyFill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25" xfId="0" applyNumberFormat="1" applyFont="1" applyBorder="1" applyAlignment="1">
      <alignment vertical="center"/>
    </xf>
    <xf numFmtId="3" fontId="3" fillId="0" borderId="37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4" fontId="0" fillId="0" borderId="0" xfId="0" applyNumberFormat="1"/>
    <xf numFmtId="164" fontId="0" fillId="0" borderId="0" xfId="0" applyNumberFormat="1" applyAlignment="1">
      <alignment vertical="center"/>
    </xf>
    <xf numFmtId="0" fontId="1" fillId="0" borderId="0" xfId="0" applyFont="1" applyAlignment="1"/>
    <xf numFmtId="0" fontId="5" fillId="0" borderId="0" xfId="0" applyFont="1" applyAlignment="1">
      <alignment wrapText="1"/>
    </xf>
    <xf numFmtId="0" fontId="5" fillId="0" borderId="0" xfId="0" applyFont="1" applyAlignme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3" fontId="9" fillId="0" borderId="11" xfId="0" applyNumberFormat="1" applyFont="1" applyBorder="1" applyAlignment="1">
      <alignment horizontal="center" vertical="center"/>
    </xf>
    <xf numFmtId="3" fontId="9" fillId="0" borderId="3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 vertical="center"/>
    </xf>
    <xf numFmtId="3" fontId="9" fillId="0" borderId="57" xfId="0" applyNumberFormat="1" applyFont="1" applyBorder="1" applyAlignment="1">
      <alignment horizontal="center" vertical="center" wrapText="1"/>
    </xf>
    <xf numFmtId="0" fontId="4" fillId="0" borderId="58" xfId="0" applyFont="1" applyBorder="1" applyAlignment="1">
      <alignment horizontal="left" vertical="center" wrapText="1"/>
    </xf>
    <xf numFmtId="0" fontId="4" fillId="3" borderId="58" xfId="0" applyFont="1" applyFill="1" applyBorder="1" applyAlignment="1">
      <alignment horizontal="left" vertical="center" wrapText="1"/>
    </xf>
    <xf numFmtId="0" fontId="4" fillId="0" borderId="59" xfId="0" applyFont="1" applyBorder="1" applyAlignment="1">
      <alignment horizontal="left" vertical="center" wrapText="1"/>
    </xf>
    <xf numFmtId="164" fontId="9" fillId="0" borderId="43" xfId="0" applyNumberFormat="1" applyFont="1" applyBorder="1" applyAlignment="1">
      <alignment horizontal="center" vertical="center"/>
    </xf>
    <xf numFmtId="3" fontId="9" fillId="0" borderId="54" xfId="0" applyNumberFormat="1" applyFont="1" applyBorder="1" applyAlignment="1">
      <alignment horizontal="center" vertical="center"/>
    </xf>
    <xf numFmtId="3" fontId="9" fillId="0" borderId="55" xfId="0" applyNumberFormat="1" applyFont="1" applyBorder="1" applyAlignment="1">
      <alignment horizontal="center" vertical="center"/>
    </xf>
    <xf numFmtId="3" fontId="9" fillId="0" borderId="43" xfId="0" applyNumberFormat="1" applyFont="1" applyBorder="1" applyAlignment="1">
      <alignment horizontal="center" vertical="center"/>
    </xf>
    <xf numFmtId="3" fontId="9" fillId="0" borderId="60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 wrapText="1"/>
    </xf>
    <xf numFmtId="164" fontId="4" fillId="0" borderId="61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3" fontId="9" fillId="0" borderId="62" xfId="0" applyNumberFormat="1" applyFont="1" applyBorder="1" applyAlignment="1">
      <alignment horizontal="center" vertical="center"/>
    </xf>
    <xf numFmtId="3" fontId="4" fillId="0" borderId="61" xfId="0" applyNumberFormat="1" applyFont="1" applyBorder="1" applyAlignment="1">
      <alignment horizontal="center" vertical="center"/>
    </xf>
    <xf numFmtId="3" fontId="4" fillId="0" borderId="62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>
      <alignment horizontal="center" vertical="center"/>
    </xf>
    <xf numFmtId="3" fontId="9" fillId="0" borderId="18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64" fontId="4" fillId="0" borderId="10" xfId="0" applyNumberFormat="1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30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4" fillId="3" borderId="63" xfId="0" applyFont="1" applyFill="1" applyBorder="1" applyAlignment="1">
      <alignment horizontal="left" vertical="center" wrapText="1"/>
    </xf>
    <xf numFmtId="164" fontId="4" fillId="0" borderId="6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4" fillId="0" borderId="3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164" fontId="4" fillId="0" borderId="19" xfId="0" applyNumberFormat="1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3" fontId="4" fillId="0" borderId="19" xfId="0" applyNumberFormat="1" applyFont="1" applyBorder="1" applyAlignment="1">
      <alignment horizontal="center" vertical="center"/>
    </xf>
    <xf numFmtId="3" fontId="4" fillId="0" borderId="18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9" xfId="0" applyFont="1" applyBorder="1" applyAlignment="1">
      <alignment horizontal="left" vertical="center" wrapText="1"/>
    </xf>
    <xf numFmtId="164" fontId="4" fillId="0" borderId="65" xfId="0" applyNumberFormat="1" applyFont="1" applyBorder="1" applyAlignment="1">
      <alignment horizontal="center" vertical="center"/>
    </xf>
    <xf numFmtId="3" fontId="4" fillId="0" borderId="66" xfId="0" applyNumberFormat="1" applyFont="1" applyBorder="1" applyAlignment="1">
      <alignment horizontal="center" vertical="center" wrapText="1"/>
    </xf>
    <xf numFmtId="3" fontId="4" fillId="0" borderId="67" xfId="0" applyNumberFormat="1" applyFont="1" applyBorder="1" applyAlignment="1">
      <alignment horizontal="center" vertical="center" wrapText="1"/>
    </xf>
    <xf numFmtId="3" fontId="4" fillId="0" borderId="68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164" fontId="4" fillId="0" borderId="69" xfId="0" applyNumberFormat="1" applyFont="1" applyBorder="1" applyAlignment="1">
      <alignment horizontal="center" vertical="center"/>
    </xf>
    <xf numFmtId="0" fontId="4" fillId="3" borderId="13" xfId="0" applyFont="1" applyFill="1" applyBorder="1" applyAlignment="1">
      <alignment horizontal="left" vertical="center" wrapText="1"/>
    </xf>
    <xf numFmtId="164" fontId="4" fillId="0" borderId="14" xfId="0" applyNumberFormat="1" applyFont="1" applyBorder="1" applyAlignment="1">
      <alignment horizontal="center" vertical="center"/>
    </xf>
    <xf numFmtId="3" fontId="4" fillId="0" borderId="70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3" fontId="4" fillId="0" borderId="71" xfId="0" applyNumberFormat="1" applyFont="1" applyBorder="1" applyAlignment="1">
      <alignment horizontal="center" vertical="center" wrapText="1"/>
    </xf>
    <xf numFmtId="3" fontId="4" fillId="0" borderId="55" xfId="0" applyNumberFormat="1" applyFont="1" applyBorder="1" applyAlignment="1">
      <alignment horizontal="center" vertical="center"/>
    </xf>
    <xf numFmtId="3" fontId="4" fillId="0" borderId="72" xfId="0" applyNumberFormat="1" applyFont="1" applyBorder="1" applyAlignment="1">
      <alignment horizontal="center" vertical="center" wrapText="1"/>
    </xf>
    <xf numFmtId="3" fontId="4" fillId="0" borderId="73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3" fontId="4" fillId="0" borderId="29" xfId="0" applyNumberFormat="1" applyFont="1" applyBorder="1" applyAlignment="1">
      <alignment horizontal="center" vertical="center"/>
    </xf>
    <xf numFmtId="3" fontId="4" fillId="0" borderId="32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164" fontId="4" fillId="0" borderId="76" xfId="0" applyNumberFormat="1" applyFont="1" applyBorder="1" applyAlignment="1">
      <alignment horizontal="center" vertical="center"/>
    </xf>
    <xf numFmtId="3" fontId="4" fillId="0" borderId="77" xfId="0" applyNumberFormat="1" applyFont="1" applyBorder="1" applyAlignment="1">
      <alignment horizontal="center" vertical="center"/>
    </xf>
    <xf numFmtId="3" fontId="4" fillId="0" borderId="78" xfId="0" applyNumberFormat="1" applyFont="1" applyBorder="1" applyAlignment="1">
      <alignment horizontal="center" vertical="center"/>
    </xf>
    <xf numFmtId="3" fontId="4" fillId="0" borderId="79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28" xfId="0" applyNumberFormat="1" applyFont="1" applyBorder="1" applyAlignment="1">
      <alignment horizontal="center" vertical="center"/>
    </xf>
    <xf numFmtId="0" fontId="4" fillId="0" borderId="61" xfId="0" applyFont="1" applyBorder="1" applyAlignment="1">
      <alignment horizontal="left" vertical="center" wrapText="1"/>
    </xf>
    <xf numFmtId="3" fontId="4" fillId="0" borderId="37" xfId="0" applyNumberFormat="1" applyFont="1" applyBorder="1" applyAlignment="1">
      <alignment horizontal="center" vertical="center"/>
    </xf>
    <xf numFmtId="3" fontId="0" fillId="0" borderId="0" xfId="0" applyNumberFormat="1"/>
    <xf numFmtId="0" fontId="5" fillId="0" borderId="0" xfId="0" applyFont="1"/>
    <xf numFmtId="164" fontId="4" fillId="0" borderId="56" xfId="0" applyNumberFormat="1" applyFont="1" applyBorder="1" applyAlignment="1">
      <alignment horizontal="center" vertical="center"/>
    </xf>
    <xf numFmtId="164" fontId="4" fillId="0" borderId="58" xfId="0" applyNumberFormat="1" applyFont="1" applyBorder="1" applyAlignment="1">
      <alignment horizontal="center" vertical="center"/>
    </xf>
    <xf numFmtId="164" fontId="4" fillId="0" borderId="63" xfId="0" applyNumberFormat="1" applyFont="1" applyBorder="1" applyAlignment="1">
      <alignment horizontal="center" vertical="center"/>
    </xf>
    <xf numFmtId="164" fontId="4" fillId="0" borderId="59" xfId="0" applyNumberFormat="1" applyFont="1" applyBorder="1" applyAlignment="1">
      <alignment horizontal="center" vertical="center"/>
    </xf>
    <xf numFmtId="3" fontId="4" fillId="0" borderId="54" xfId="0" applyNumberFormat="1" applyFont="1" applyBorder="1" applyAlignment="1">
      <alignment horizontal="center" vertical="center"/>
    </xf>
    <xf numFmtId="3" fontId="4" fillId="0" borderId="80" xfId="0" applyNumberFormat="1" applyFont="1" applyBorder="1" applyAlignment="1">
      <alignment horizontal="center" vertical="center"/>
    </xf>
    <xf numFmtId="0" fontId="1" fillId="0" borderId="0" xfId="0" applyFont="1"/>
    <xf numFmtId="0" fontId="6" fillId="0" borderId="64" xfId="0" applyFont="1" applyBorder="1" applyAlignment="1">
      <alignment vertical="center"/>
    </xf>
    <xf numFmtId="164" fontId="0" fillId="0" borderId="2" xfId="0" applyNumberFormat="1" applyBorder="1" applyAlignment="1">
      <alignment vertical="center"/>
    </xf>
    <xf numFmtId="3" fontId="0" fillId="0" borderId="3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3" fontId="0" fillId="0" borderId="15" xfId="0" applyNumberFormat="1" applyBorder="1" applyAlignment="1">
      <alignment vertical="center"/>
    </xf>
    <xf numFmtId="3" fontId="0" fillId="0" borderId="22" xfId="0" applyNumberFormat="1" applyBorder="1" applyAlignment="1">
      <alignment vertical="center"/>
    </xf>
    <xf numFmtId="0" fontId="6" fillId="0" borderId="45" xfId="0" applyFont="1" applyBorder="1" applyAlignment="1">
      <alignment vertical="center"/>
    </xf>
    <xf numFmtId="164" fontId="0" fillId="0" borderId="40" xfId="0" applyNumberFormat="1" applyBorder="1" applyAlignment="1">
      <alignment vertical="center"/>
    </xf>
    <xf numFmtId="3" fontId="0" fillId="0" borderId="24" xfId="0" applyNumberFormat="1" applyBorder="1" applyAlignment="1">
      <alignment vertical="center"/>
    </xf>
    <xf numFmtId="3" fontId="0" fillId="0" borderId="25" xfId="0" applyNumberFormat="1" applyBorder="1" applyAlignment="1">
      <alignment vertical="center"/>
    </xf>
    <xf numFmtId="0" fontId="12" fillId="0" borderId="82" xfId="0" applyFon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3" fontId="0" fillId="0" borderId="20" xfId="0" applyNumberFormat="1" applyBorder="1" applyAlignment="1">
      <alignment vertical="center"/>
    </xf>
    <xf numFmtId="3" fontId="0" fillId="0" borderId="83" xfId="0" applyNumberFormat="1" applyBorder="1" applyAlignment="1">
      <alignment vertical="center"/>
    </xf>
    <xf numFmtId="164" fontId="0" fillId="0" borderId="41" xfId="0" applyNumberFormat="1" applyBorder="1" applyAlignment="1">
      <alignment vertical="center"/>
    </xf>
    <xf numFmtId="3" fontId="0" fillId="0" borderId="84" xfId="0" applyNumberFormat="1" applyBorder="1" applyAlignment="1">
      <alignment vertical="center"/>
    </xf>
    <xf numFmtId="3" fontId="0" fillId="0" borderId="50" xfId="0" applyNumberFormat="1" applyBorder="1" applyAlignment="1">
      <alignment vertical="center"/>
    </xf>
    <xf numFmtId="0" fontId="13" fillId="0" borderId="0" xfId="0" applyFont="1" applyAlignment="1">
      <alignment vertical="center"/>
    </xf>
    <xf numFmtId="0" fontId="8" fillId="0" borderId="41" xfId="0" applyFont="1" applyBorder="1" applyAlignment="1">
      <alignment horizontal="center" vertical="center" wrapText="1"/>
    </xf>
    <xf numFmtId="0" fontId="8" fillId="0" borderId="84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6" fillId="0" borderId="39" xfId="0" applyFont="1" applyBorder="1" applyAlignment="1">
      <alignment vertical="center"/>
    </xf>
    <xf numFmtId="0" fontId="6" fillId="0" borderId="58" xfId="0" applyFont="1" applyBorder="1" applyAlignment="1">
      <alignment vertical="center"/>
    </xf>
    <xf numFmtId="3" fontId="0" fillId="0" borderId="12" xfId="0" applyNumberFormat="1" applyBorder="1" applyAlignment="1">
      <alignment vertical="center"/>
    </xf>
    <xf numFmtId="0" fontId="6" fillId="0" borderId="63" xfId="0" applyFont="1" applyBorder="1" applyAlignment="1">
      <alignment vertical="center"/>
    </xf>
    <xf numFmtId="164" fontId="0" fillId="0" borderId="76" xfId="0" applyNumberFormat="1" applyBorder="1" applyAlignment="1">
      <alignment vertical="center"/>
    </xf>
    <xf numFmtId="3" fontId="0" fillId="0" borderId="78" xfId="0" applyNumberFormat="1" applyBorder="1" applyAlignment="1">
      <alignment vertical="center"/>
    </xf>
    <xf numFmtId="0" fontId="6" fillId="0" borderId="48" xfId="0" applyFont="1" applyBorder="1" applyAlignment="1">
      <alignment vertical="center"/>
    </xf>
    <xf numFmtId="3" fontId="0" fillId="0" borderId="42" xfId="0" applyNumberFormat="1" applyBorder="1" applyAlignment="1">
      <alignment vertical="center"/>
    </xf>
    <xf numFmtId="165" fontId="0" fillId="0" borderId="10" xfId="0" applyNumberFormat="1" applyBorder="1" applyAlignment="1">
      <alignment vertical="center"/>
    </xf>
    <xf numFmtId="3" fontId="0" fillId="0" borderId="11" xfId="0" applyNumberFormat="1" applyBorder="1" applyAlignment="1">
      <alignment vertical="center"/>
    </xf>
    <xf numFmtId="0" fontId="7" fillId="0" borderId="58" xfId="0" applyFont="1" applyBorder="1" applyAlignment="1">
      <alignment vertical="center"/>
    </xf>
    <xf numFmtId="165" fontId="0" fillId="0" borderId="14" xfId="0" applyNumberFormat="1" applyBorder="1" applyAlignment="1">
      <alignment vertical="center"/>
    </xf>
    <xf numFmtId="165" fontId="0" fillId="0" borderId="76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3" fontId="0" fillId="0" borderId="0" xfId="0" applyNumberFormat="1" applyFill="1" applyAlignment="1">
      <alignment vertical="center"/>
    </xf>
    <xf numFmtId="0" fontId="3" fillId="0" borderId="58" xfId="0" applyFont="1" applyBorder="1" applyAlignment="1">
      <alignment vertical="center"/>
    </xf>
    <xf numFmtId="164" fontId="0" fillId="5" borderId="41" xfId="0" applyNumberFormat="1" applyFill="1" applyBorder="1" applyAlignment="1">
      <alignment vertical="center"/>
    </xf>
    <xf numFmtId="3" fontId="0" fillId="5" borderId="84" xfId="0" applyNumberFormat="1" applyFill="1" applyBorder="1" applyAlignment="1">
      <alignment vertical="center"/>
    </xf>
    <xf numFmtId="3" fontId="0" fillId="5" borderId="88" xfId="0" applyNumberFormat="1" applyFill="1" applyBorder="1" applyAlignment="1">
      <alignment vertical="center"/>
    </xf>
    <xf numFmtId="3" fontId="0" fillId="5" borderId="42" xfId="0" applyNumberFormat="1" applyFill="1" applyBorder="1" applyAlignment="1">
      <alignment vertical="center"/>
    </xf>
    <xf numFmtId="0" fontId="0" fillId="0" borderId="0" xfId="0" applyFill="1"/>
    <xf numFmtId="0" fontId="16" fillId="0" borderId="64" xfId="0" applyFont="1" applyBorder="1" applyAlignment="1">
      <alignment vertical="center"/>
    </xf>
    <xf numFmtId="3" fontId="8" fillId="0" borderId="29" xfId="0" applyNumberFormat="1" applyFont="1" applyFill="1" applyBorder="1" applyAlignment="1">
      <alignment vertical="center"/>
    </xf>
    <xf numFmtId="3" fontId="8" fillId="0" borderId="89" xfId="0" applyNumberFormat="1" applyFont="1" applyFill="1" applyBorder="1" applyAlignment="1">
      <alignment vertical="center"/>
    </xf>
    <xf numFmtId="164" fontId="8" fillId="0" borderId="10" xfId="0" applyNumberFormat="1" applyFont="1" applyBorder="1" applyAlignment="1">
      <alignment vertical="center"/>
    </xf>
    <xf numFmtId="166" fontId="8" fillId="0" borderId="10" xfId="0" applyNumberFormat="1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16" fillId="0" borderId="65" xfId="0" applyFont="1" applyBorder="1" applyAlignment="1">
      <alignment vertical="center"/>
    </xf>
    <xf numFmtId="0" fontId="16" fillId="0" borderId="48" xfId="0" applyFont="1" applyBorder="1" applyAlignment="1">
      <alignment vertical="center"/>
    </xf>
    <xf numFmtId="164" fontId="8" fillId="0" borderId="41" xfId="0" applyNumberFormat="1" applyFont="1" applyBorder="1" applyAlignment="1">
      <alignment vertical="center"/>
    </xf>
    <xf numFmtId="3" fontId="8" fillId="0" borderId="44" xfId="0" applyNumberFormat="1" applyFont="1" applyFill="1" applyBorder="1" applyAlignment="1">
      <alignment vertical="center"/>
    </xf>
    <xf numFmtId="3" fontId="8" fillId="0" borderId="50" xfId="0" applyNumberFormat="1" applyFont="1" applyFill="1" applyBorder="1" applyAlignment="1">
      <alignment vertical="center"/>
    </xf>
    <xf numFmtId="0" fontId="14" fillId="0" borderId="0" xfId="0" applyFont="1"/>
    <xf numFmtId="0" fontId="0" fillId="0" borderId="41" xfId="0" applyBorder="1" applyAlignment="1">
      <alignment horizontal="center" vertical="center" wrapText="1"/>
    </xf>
    <xf numFmtId="0" fontId="0" fillId="0" borderId="84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164" fontId="4" fillId="0" borderId="2" xfId="0" applyNumberFormat="1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3" fontId="4" fillId="0" borderId="4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0" fontId="6" fillId="0" borderId="65" xfId="0" applyFont="1" applyBorder="1" applyAlignment="1">
      <alignment vertical="center"/>
    </xf>
    <xf numFmtId="164" fontId="4" fillId="0" borderId="90" xfId="0" applyNumberFormat="1" applyFont="1" applyBorder="1" applyAlignment="1">
      <alignment vertical="center"/>
    </xf>
    <xf numFmtId="3" fontId="4" fillId="0" borderId="91" xfId="0" applyNumberFormat="1" applyFont="1" applyBorder="1" applyAlignment="1">
      <alignment vertical="center"/>
    </xf>
    <xf numFmtId="164" fontId="4" fillId="0" borderId="41" xfId="0" applyNumberFormat="1" applyFont="1" applyBorder="1" applyAlignment="1">
      <alignment vertical="center"/>
    </xf>
    <xf numFmtId="3" fontId="4" fillId="0" borderId="84" xfId="0" applyNumberFormat="1" applyFont="1" applyBorder="1" applyAlignment="1">
      <alignment vertical="center"/>
    </xf>
    <xf numFmtId="3" fontId="4" fillId="0" borderId="42" xfId="0" applyNumberFormat="1" applyFont="1" applyBorder="1" applyAlignment="1">
      <alignment vertical="center"/>
    </xf>
    <xf numFmtId="164" fontId="4" fillId="0" borderId="10" xfId="0" applyNumberFormat="1" applyFont="1" applyBorder="1" applyAlignment="1">
      <alignment vertical="center"/>
    </xf>
    <xf numFmtId="0" fontId="6" fillId="0" borderId="82" xfId="0" applyFont="1" applyBorder="1" applyAlignment="1">
      <alignment vertical="center"/>
    </xf>
    <xf numFmtId="164" fontId="4" fillId="5" borderId="41" xfId="0" applyNumberFormat="1" applyFont="1" applyFill="1" applyBorder="1" applyAlignment="1">
      <alignment vertical="center"/>
    </xf>
    <xf numFmtId="3" fontId="4" fillId="5" borderId="84" xfId="0" applyNumberFormat="1" applyFont="1" applyFill="1" applyBorder="1" applyAlignment="1">
      <alignment vertical="center"/>
    </xf>
    <xf numFmtId="0" fontId="4" fillId="0" borderId="0" xfId="0" applyFont="1"/>
    <xf numFmtId="1" fontId="4" fillId="0" borderId="0" xfId="0" applyNumberFormat="1" applyFont="1"/>
    <xf numFmtId="0" fontId="9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 applyFill="1"/>
    <xf numFmtId="3" fontId="8" fillId="0" borderId="0" xfId="0" applyNumberFormat="1" applyFont="1" applyFill="1"/>
    <xf numFmtId="1" fontId="0" fillId="0" borderId="0" xfId="0" applyNumberFormat="1" applyAlignment="1">
      <alignment vertical="center"/>
    </xf>
    <xf numFmtId="1" fontId="14" fillId="0" borderId="0" xfId="0" applyNumberFormat="1" applyFont="1" applyAlignment="1">
      <alignment vertical="center"/>
    </xf>
    <xf numFmtId="3" fontId="14" fillId="0" borderId="0" xfId="0" applyNumberFormat="1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0" xfId="0" applyNumberFormat="1" applyFont="1"/>
    <xf numFmtId="3" fontId="4" fillId="0" borderId="0" xfId="0" applyNumberFormat="1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66" fontId="4" fillId="0" borderId="0" xfId="0" applyNumberFormat="1" applyFont="1" applyAlignment="1">
      <alignment vertical="center"/>
    </xf>
    <xf numFmtId="166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0" fillId="3" borderId="0" xfId="0" applyNumberFormat="1" applyFill="1"/>
    <xf numFmtId="0" fontId="0" fillId="0" borderId="0" xfId="0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2" fontId="17" fillId="0" borderId="0" xfId="0" applyNumberFormat="1" applyFont="1" applyAlignment="1">
      <alignment vertical="center"/>
    </xf>
    <xf numFmtId="0" fontId="0" fillId="3" borderId="0" xfId="0" applyFill="1"/>
    <xf numFmtId="2" fontId="0" fillId="0" borderId="0" xfId="0" applyNumberFormat="1"/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/>
    </xf>
    <xf numFmtId="3" fontId="4" fillId="3" borderId="20" xfId="0" applyNumberFormat="1" applyFont="1" applyFill="1" applyBorder="1" applyAlignment="1">
      <alignment vertical="center"/>
    </xf>
    <xf numFmtId="3" fontId="4" fillId="0" borderId="19" xfId="0" applyNumberFormat="1" applyFont="1" applyFill="1" applyBorder="1" applyAlignment="1">
      <alignment vertical="center"/>
    </xf>
    <xf numFmtId="0" fontId="3" fillId="0" borderId="35" xfId="0" applyFont="1" applyFill="1" applyBorder="1" applyAlignment="1">
      <alignment horizontal="center" vertical="center" wrapText="1"/>
    </xf>
    <xf numFmtId="3" fontId="3" fillId="0" borderId="62" xfId="0" applyNumberFormat="1" applyFont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3" fontId="4" fillId="0" borderId="60" xfId="0" applyNumberFormat="1" applyFont="1" applyBorder="1" applyAlignment="1">
      <alignment horizontal="center" vertical="center"/>
    </xf>
    <xf numFmtId="3" fontId="4" fillId="0" borderId="83" xfId="0" applyNumberFormat="1" applyFont="1" applyBorder="1" applyAlignment="1">
      <alignment horizontal="center" vertical="center"/>
    </xf>
    <xf numFmtId="3" fontId="0" fillId="0" borderId="75" xfId="0" applyNumberFormat="1" applyBorder="1" applyAlignment="1">
      <alignment vertical="center"/>
    </xf>
    <xf numFmtId="0" fontId="18" fillId="0" borderId="0" xfId="0" applyFont="1"/>
    <xf numFmtId="3" fontId="18" fillId="0" borderId="0" xfId="0" applyNumberFormat="1" applyFont="1"/>
    <xf numFmtId="166" fontId="0" fillId="0" borderId="0" xfId="0" applyNumberFormat="1" applyFill="1"/>
    <xf numFmtId="166" fontId="18" fillId="0" borderId="0" xfId="0" applyNumberFormat="1" applyFont="1" applyFill="1"/>
    <xf numFmtId="3" fontId="18" fillId="0" borderId="0" xfId="0" applyNumberFormat="1" applyFont="1" applyFill="1"/>
    <xf numFmtId="164" fontId="4" fillId="0" borderId="0" xfId="0" applyNumberFormat="1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2" fontId="4" fillId="0" borderId="60" xfId="0" applyNumberFormat="1" applyFont="1" applyBorder="1" applyAlignment="1">
      <alignment horizontal="right" vertical="center"/>
    </xf>
    <xf numFmtId="0" fontId="0" fillId="0" borderId="0" xfId="0" applyBorder="1"/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0" fontId="19" fillId="0" borderId="0" xfId="0" applyFont="1"/>
    <xf numFmtId="3" fontId="20" fillId="0" borderId="0" xfId="0" applyNumberFormat="1" applyFont="1" applyFill="1" applyBorder="1" applyAlignment="1">
      <alignment vertical="center"/>
    </xf>
    <xf numFmtId="3" fontId="19" fillId="0" borderId="0" xfId="0" applyNumberFormat="1" applyFont="1"/>
    <xf numFmtId="3" fontId="8" fillId="0" borderId="0" xfId="0" applyNumberFormat="1" applyFont="1"/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" fontId="3" fillId="0" borderId="41" xfId="0" applyNumberFormat="1" applyFont="1" applyFill="1" applyBorder="1" applyAlignment="1">
      <alignment horizontal="center" vertical="center"/>
    </xf>
    <xf numFmtId="1" fontId="3" fillId="0" borderId="42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1" fontId="3" fillId="0" borderId="44" xfId="0" applyNumberFormat="1" applyFont="1" applyFill="1" applyBorder="1" applyAlignment="1">
      <alignment horizontal="center" vertical="center"/>
    </xf>
    <xf numFmtId="1" fontId="3" fillId="0" borderId="88" xfId="0" applyNumberFormat="1" applyFont="1" applyFill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164" fontId="4" fillId="0" borderId="52" xfId="0" applyNumberFormat="1" applyFont="1" applyBorder="1" applyAlignment="1">
      <alignment horizontal="center" vertical="center" wrapText="1"/>
    </xf>
    <xf numFmtId="164" fontId="4" fillId="0" borderId="54" xfId="0" applyNumberFormat="1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55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0" borderId="74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50" xfId="0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25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40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/>
    </xf>
    <xf numFmtId="0" fontId="0" fillId="5" borderId="18" xfId="0" applyFill="1" applyBorder="1" applyAlignment="1">
      <alignment vertical="center"/>
    </xf>
    <xf numFmtId="0" fontId="8" fillId="5" borderId="48" xfId="0" applyFont="1" applyFill="1" applyBorder="1" applyAlignment="1">
      <alignment horizontal="center" vertical="center"/>
    </xf>
    <xf numFmtId="0" fontId="8" fillId="5" borderId="49" xfId="0" applyFont="1" applyFill="1" applyBorder="1" applyAlignment="1">
      <alignment horizontal="center" vertical="center"/>
    </xf>
    <xf numFmtId="0" fontId="8" fillId="5" borderId="50" xfId="0" applyFont="1" applyFill="1" applyBorder="1" applyAlignment="1">
      <alignment horizontal="center" vertical="center"/>
    </xf>
    <xf numFmtId="0" fontId="8" fillId="5" borderId="85" xfId="0" applyFont="1" applyFill="1" applyBorder="1" applyAlignment="1">
      <alignment horizontal="center" vertical="center"/>
    </xf>
    <xf numFmtId="0" fontId="8" fillId="5" borderId="86" xfId="0" applyFont="1" applyFill="1" applyBorder="1" applyAlignment="1">
      <alignment horizontal="center" vertical="center"/>
    </xf>
    <xf numFmtId="0" fontId="8" fillId="5" borderId="87" xfId="0" applyFont="1" applyFill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85" xfId="0" applyFont="1" applyBorder="1" applyAlignment="1">
      <alignment horizontal="center" vertical="center"/>
    </xf>
    <xf numFmtId="0" fontId="8" fillId="0" borderId="86" xfId="0" applyFont="1" applyBorder="1" applyAlignment="1">
      <alignment horizontal="center" vertical="center"/>
    </xf>
    <xf numFmtId="0" fontId="8" fillId="0" borderId="87" xfId="0" applyFont="1" applyBorder="1" applyAlignment="1">
      <alignment horizontal="center" vertical="center"/>
    </xf>
    <xf numFmtId="0" fontId="15" fillId="4" borderId="48" xfId="0" applyFont="1" applyFill="1" applyBorder="1" applyAlignment="1">
      <alignment horizontal="center" vertical="center"/>
    </xf>
    <xf numFmtId="0" fontId="15" fillId="4" borderId="49" xfId="0" applyFont="1" applyFill="1" applyBorder="1" applyAlignment="1">
      <alignment horizontal="center" vertical="center"/>
    </xf>
    <xf numFmtId="0" fontId="15" fillId="4" borderId="50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/>
    <xf numFmtId="0" fontId="8" fillId="0" borderId="1" xfId="0" applyFont="1" applyBorder="1" applyAlignment="1">
      <alignment horizontal="center" vertical="center"/>
    </xf>
    <xf numFmtId="0" fontId="8" fillId="0" borderId="8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110"/>
  <sheetViews>
    <sheetView tabSelected="1" workbookViewId="0">
      <selection activeCell="A24" sqref="A24"/>
    </sheetView>
  </sheetViews>
  <sheetFormatPr defaultRowHeight="15" x14ac:dyDescent="0.25"/>
  <cols>
    <col min="1" max="1" width="14.85546875" customWidth="1"/>
    <col min="2" max="2" width="8.5703125" customWidth="1"/>
    <col min="3" max="3" width="11.140625" bestFit="1" customWidth="1"/>
    <col min="4" max="4" width="9.5703125" style="244" bestFit="1" customWidth="1"/>
    <col min="5" max="5" width="10.28515625" style="304" customWidth="1"/>
    <col min="6" max="6" width="10.7109375" style="304" customWidth="1"/>
    <col min="7" max="7" width="10.7109375" customWidth="1"/>
    <col min="8" max="8" width="8.42578125" customWidth="1"/>
    <col min="9" max="9" width="12" customWidth="1"/>
    <col min="10" max="10" width="9.5703125" customWidth="1"/>
    <col min="11" max="11" width="9.28515625" customWidth="1"/>
    <col min="12" max="12" width="10.5703125" customWidth="1"/>
    <col min="13" max="13" width="11.140625" customWidth="1"/>
  </cols>
  <sheetData>
    <row r="1" spans="1:14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3" t="s">
        <v>0</v>
      </c>
      <c r="B2" s="1"/>
      <c r="C2" s="1"/>
      <c r="D2" s="2"/>
      <c r="E2" s="1"/>
      <c r="F2" s="4"/>
      <c r="G2" s="1"/>
      <c r="H2" s="1"/>
      <c r="I2" s="5"/>
      <c r="J2" s="1"/>
      <c r="K2" s="4"/>
      <c r="L2" s="1"/>
      <c r="M2" s="1"/>
      <c r="N2" s="1"/>
    </row>
    <row r="3" spans="1:14" x14ac:dyDescent="0.25">
      <c r="A3" s="6" t="s">
        <v>1</v>
      </c>
      <c r="B3" s="6"/>
      <c r="C3" s="6"/>
      <c r="D3" s="7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5.75" thickBot="1" x14ac:dyDescent="0.3">
      <c r="A4" s="1"/>
      <c r="B4" s="1"/>
      <c r="C4" s="1"/>
      <c r="D4" s="2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" customHeight="1" x14ac:dyDescent="0.25">
      <c r="A5" s="334" t="s">
        <v>2</v>
      </c>
      <c r="B5" s="336">
        <v>2013</v>
      </c>
      <c r="C5" s="337"/>
      <c r="D5" s="337"/>
      <c r="E5" s="337"/>
      <c r="F5" s="337"/>
      <c r="G5" s="338"/>
      <c r="H5" s="336">
        <v>2014</v>
      </c>
      <c r="I5" s="337"/>
      <c r="J5" s="337"/>
      <c r="K5" s="337"/>
      <c r="L5" s="337"/>
      <c r="M5" s="338"/>
      <c r="N5" s="1"/>
    </row>
    <row r="6" spans="1:14" ht="34.5" thickBot="1" x14ac:dyDescent="0.3">
      <c r="A6" s="335"/>
      <c r="B6" s="8" t="s">
        <v>8</v>
      </c>
      <c r="C6" s="9" t="s">
        <v>3</v>
      </c>
      <c r="D6" s="9" t="s">
        <v>4</v>
      </c>
      <c r="E6" s="9" t="s">
        <v>5</v>
      </c>
      <c r="F6" s="9" t="s">
        <v>6</v>
      </c>
      <c r="G6" s="10" t="s">
        <v>7</v>
      </c>
      <c r="H6" s="8" t="s">
        <v>94</v>
      </c>
      <c r="I6" s="9" t="s">
        <v>3</v>
      </c>
      <c r="J6" s="9" t="s">
        <v>4</v>
      </c>
      <c r="K6" s="9" t="s">
        <v>5</v>
      </c>
      <c r="L6" s="9" t="s">
        <v>6</v>
      </c>
      <c r="M6" s="10" t="s">
        <v>7</v>
      </c>
      <c r="N6" s="1"/>
    </row>
    <row r="7" spans="1:14" ht="15.75" thickTop="1" x14ac:dyDescent="0.25">
      <c r="A7" s="11" t="s">
        <v>9</v>
      </c>
      <c r="B7" s="12">
        <v>512</v>
      </c>
      <c r="C7" s="13">
        <v>37253993.75</v>
      </c>
      <c r="D7" s="14">
        <v>5265000</v>
      </c>
      <c r="E7" s="13">
        <v>1985894</v>
      </c>
      <c r="F7" s="13">
        <v>824235.6</v>
      </c>
      <c r="G7" s="15">
        <v>45329123.350000001</v>
      </c>
      <c r="H7" s="12">
        <v>466</v>
      </c>
      <c r="I7" s="13">
        <v>33326934</v>
      </c>
      <c r="J7" s="14">
        <v>5290000</v>
      </c>
      <c r="K7" s="13">
        <v>2014500</v>
      </c>
      <c r="L7" s="13">
        <v>977235</v>
      </c>
      <c r="M7" s="15">
        <f>I7+J7+K7+L7</f>
        <v>41608669</v>
      </c>
      <c r="N7" s="16"/>
    </row>
    <row r="8" spans="1:14" x14ac:dyDescent="0.25">
      <c r="A8" s="17" t="s">
        <v>10</v>
      </c>
      <c r="B8" s="18">
        <v>11016</v>
      </c>
      <c r="C8" s="19">
        <v>511605066.89999998</v>
      </c>
      <c r="D8" s="20">
        <v>159395119.91999999</v>
      </c>
      <c r="E8" s="19">
        <v>21329410</v>
      </c>
      <c r="F8" s="19">
        <v>16792430.600000001</v>
      </c>
      <c r="G8" s="15">
        <v>709122027.41999996</v>
      </c>
      <c r="H8" s="18">
        <v>10399</v>
      </c>
      <c r="I8" s="19">
        <v>489362482</v>
      </c>
      <c r="J8" s="20">
        <v>161985694.19999999</v>
      </c>
      <c r="K8" s="19">
        <v>24289591</v>
      </c>
      <c r="L8" s="19">
        <v>11087309.562211746</v>
      </c>
      <c r="M8" s="15">
        <f t="shared" ref="M8:M15" si="0">I8+J8+K8+L8</f>
        <v>686725076.7622118</v>
      </c>
      <c r="N8" s="16"/>
    </row>
    <row r="9" spans="1:14" x14ac:dyDescent="0.25">
      <c r="A9" s="21" t="s">
        <v>11</v>
      </c>
      <c r="B9" s="18">
        <v>381</v>
      </c>
      <c r="C9" s="19">
        <v>18770038.150000002</v>
      </c>
      <c r="D9" s="20">
        <v>0</v>
      </c>
      <c r="E9" s="19">
        <v>0</v>
      </c>
      <c r="F9" s="19">
        <v>0</v>
      </c>
      <c r="G9" s="15">
        <v>18770038.150000002</v>
      </c>
      <c r="H9" s="18">
        <v>404</v>
      </c>
      <c r="I9" s="19">
        <v>19756197</v>
      </c>
      <c r="J9" s="20">
        <v>0</v>
      </c>
      <c r="K9" s="19">
        <v>0</v>
      </c>
      <c r="L9" s="19">
        <v>125549.437788254</v>
      </c>
      <c r="M9" s="15">
        <f t="shared" si="0"/>
        <v>19881746.437788256</v>
      </c>
      <c r="N9" s="16"/>
    </row>
    <row r="10" spans="1:14" x14ac:dyDescent="0.25">
      <c r="A10" s="21" t="s">
        <v>12</v>
      </c>
      <c r="B10" s="18">
        <v>202</v>
      </c>
      <c r="C10" s="19">
        <v>55528457.600000001</v>
      </c>
      <c r="D10" s="20">
        <v>20150160</v>
      </c>
      <c r="E10" s="19">
        <v>1098740</v>
      </c>
      <c r="F10" s="19">
        <v>0</v>
      </c>
      <c r="G10" s="15">
        <v>76777357.599999994</v>
      </c>
      <c r="H10" s="18">
        <v>187</v>
      </c>
      <c r="I10" s="19">
        <v>54391882</v>
      </c>
      <c r="J10" s="20">
        <v>19557000</v>
      </c>
      <c r="K10" s="19">
        <v>1800000</v>
      </c>
      <c r="L10" s="19">
        <v>284784</v>
      </c>
      <c r="M10" s="15">
        <f t="shared" si="0"/>
        <v>76033666</v>
      </c>
      <c r="N10" s="16"/>
    </row>
    <row r="11" spans="1:14" x14ac:dyDescent="0.25">
      <c r="A11" s="21" t="s">
        <v>13</v>
      </c>
      <c r="B11" s="18">
        <v>1111</v>
      </c>
      <c r="C11" s="19">
        <v>38417753.350000001</v>
      </c>
      <c r="D11" s="20">
        <v>7132000</v>
      </c>
      <c r="E11" s="19">
        <v>2900000</v>
      </c>
      <c r="F11" s="19">
        <v>0</v>
      </c>
      <c r="G11" s="15">
        <v>48449753.350000001</v>
      </c>
      <c r="H11" s="18">
        <v>1049</v>
      </c>
      <c r="I11" s="19">
        <v>35652473</v>
      </c>
      <c r="J11" s="20">
        <v>7061000</v>
      </c>
      <c r="K11" s="19">
        <v>1676431</v>
      </c>
      <c r="L11" s="19">
        <v>148143</v>
      </c>
      <c r="M11" s="15">
        <f t="shared" si="0"/>
        <v>44538047</v>
      </c>
      <c r="N11" s="16"/>
    </row>
    <row r="12" spans="1:14" x14ac:dyDescent="0.25">
      <c r="A12" s="21" t="s">
        <v>14</v>
      </c>
      <c r="B12" s="18">
        <v>1356</v>
      </c>
      <c r="C12" s="19">
        <v>21186710.25</v>
      </c>
      <c r="D12" s="20">
        <v>1002652</v>
      </c>
      <c r="E12" s="19">
        <v>54000</v>
      </c>
      <c r="F12" s="19">
        <v>0</v>
      </c>
      <c r="G12" s="15">
        <v>22243362.25</v>
      </c>
      <c r="H12" s="18">
        <v>1378</v>
      </c>
      <c r="I12" s="19">
        <v>19910440</v>
      </c>
      <c r="J12" s="20">
        <v>710808</v>
      </c>
      <c r="K12" s="19">
        <v>36000</v>
      </c>
      <c r="L12" s="19">
        <v>184833</v>
      </c>
      <c r="M12" s="15">
        <f t="shared" si="0"/>
        <v>20842081</v>
      </c>
      <c r="N12" s="16"/>
    </row>
    <row r="13" spans="1:14" x14ac:dyDescent="0.25">
      <c r="A13" s="21" t="s">
        <v>15</v>
      </c>
      <c r="B13" s="18">
        <v>4361</v>
      </c>
      <c r="C13" s="19">
        <v>16359151.050000001</v>
      </c>
      <c r="D13" s="20">
        <v>1810000</v>
      </c>
      <c r="E13" s="19">
        <v>0</v>
      </c>
      <c r="F13" s="19">
        <v>56000</v>
      </c>
      <c r="G13" s="15">
        <v>18225151.050000001</v>
      </c>
      <c r="H13" s="18">
        <v>5139</v>
      </c>
      <c r="I13" s="19">
        <v>16769584</v>
      </c>
      <c r="J13" s="20">
        <v>1822000</v>
      </c>
      <c r="K13" s="19">
        <v>0</v>
      </c>
      <c r="L13" s="19">
        <v>323179</v>
      </c>
      <c r="M13" s="15">
        <f t="shared" si="0"/>
        <v>18914763</v>
      </c>
      <c r="N13" s="16"/>
    </row>
    <row r="14" spans="1:14" x14ac:dyDescent="0.25">
      <c r="A14" s="21" t="s">
        <v>16</v>
      </c>
      <c r="B14" s="18">
        <v>1073</v>
      </c>
      <c r="C14" s="19">
        <v>5028580.9399999995</v>
      </c>
      <c r="D14" s="20">
        <v>2052641</v>
      </c>
      <c r="E14" s="19">
        <v>0</v>
      </c>
      <c r="F14" s="19">
        <v>345000</v>
      </c>
      <c r="G14" s="15">
        <v>7426221.9399999995</v>
      </c>
      <c r="H14" s="18">
        <v>1269</v>
      </c>
      <c r="I14" s="19">
        <v>5332497</v>
      </c>
      <c r="J14" s="20">
        <v>1100000</v>
      </c>
      <c r="K14" s="19">
        <v>0</v>
      </c>
      <c r="L14" s="19">
        <v>366161</v>
      </c>
      <c r="M14" s="15">
        <f t="shared" si="0"/>
        <v>6798658</v>
      </c>
      <c r="N14" s="16"/>
    </row>
    <row r="15" spans="1:14" ht="15.75" thickBot="1" x14ac:dyDescent="0.3">
      <c r="A15" s="22" t="s">
        <v>17</v>
      </c>
      <c r="B15" s="23">
        <v>4002</v>
      </c>
      <c r="C15" s="24">
        <v>13669112.949999999</v>
      </c>
      <c r="D15" s="24">
        <v>2000000</v>
      </c>
      <c r="E15" s="24">
        <v>0</v>
      </c>
      <c r="F15" s="24">
        <v>0</v>
      </c>
      <c r="G15" s="25">
        <v>15669112.949999999</v>
      </c>
      <c r="H15" s="23">
        <v>3660</v>
      </c>
      <c r="I15" s="24">
        <v>13300436</v>
      </c>
      <c r="J15" s="24">
        <v>1916000</v>
      </c>
      <c r="K15" s="24">
        <v>0</v>
      </c>
      <c r="L15" s="24">
        <v>0</v>
      </c>
      <c r="M15" s="25">
        <f t="shared" si="0"/>
        <v>15216436</v>
      </c>
      <c r="N15" s="16"/>
    </row>
    <row r="16" spans="1:14" ht="16.5" thickTop="1" thickBot="1" x14ac:dyDescent="0.3">
      <c r="A16" s="26" t="s">
        <v>18</v>
      </c>
      <c r="B16" s="27">
        <f>SUM(B7:B15)</f>
        <v>24014</v>
      </c>
      <c r="C16" s="28">
        <f>SUM(C7:C15)</f>
        <v>717818864.94000006</v>
      </c>
      <c r="D16" s="29">
        <f t="shared" ref="D16" si="1">SUM(D7:D15)</f>
        <v>198807572.91999999</v>
      </c>
      <c r="E16" s="30">
        <f>SUM(E7:E15)</f>
        <v>27368044</v>
      </c>
      <c r="F16" s="30">
        <f t="shared" ref="F16" si="2">SUM(F7:F15)</f>
        <v>18017666.200000003</v>
      </c>
      <c r="G16" s="31">
        <f>SUM(G7:G15)</f>
        <v>962012148.06000006</v>
      </c>
      <c r="H16" s="27">
        <f>SUM(H7:H15)</f>
        <v>23951</v>
      </c>
      <c r="I16" s="28">
        <f>SUM(I7:I15)</f>
        <v>687802925</v>
      </c>
      <c r="J16" s="29">
        <f t="shared" ref="J16:L16" si="3">SUM(J7:J15)</f>
        <v>199442502.19999999</v>
      </c>
      <c r="K16" s="30">
        <f>SUM(K7:K15)</f>
        <v>29816522</v>
      </c>
      <c r="L16" s="30">
        <f t="shared" si="3"/>
        <v>13497194</v>
      </c>
      <c r="M16" s="31">
        <f>SUM(M7:M15)</f>
        <v>930559143.20000005</v>
      </c>
      <c r="N16" s="16"/>
    </row>
    <row r="17" spans="1:13" x14ac:dyDescent="0.25">
      <c r="A17" s="1"/>
      <c r="B17" s="16"/>
      <c r="C17" s="16"/>
      <c r="D17" s="16"/>
      <c r="E17" s="16"/>
      <c r="F17" s="16"/>
      <c r="G17" s="16"/>
      <c r="H17" s="306"/>
      <c r="I17" s="306"/>
      <c r="J17" s="306"/>
      <c r="K17" s="306"/>
      <c r="L17" s="5"/>
      <c r="M17" s="307"/>
    </row>
    <row r="18" spans="1:13" x14ac:dyDescent="0.25">
      <c r="A18" s="244"/>
      <c r="D18"/>
      <c r="E18"/>
      <c r="F18"/>
      <c r="H18" s="192"/>
      <c r="I18" s="332"/>
      <c r="J18" s="333"/>
      <c r="K18" s="330"/>
      <c r="L18" s="332"/>
      <c r="M18" s="292"/>
    </row>
    <row r="19" spans="1:13" x14ac:dyDescent="0.25">
      <c r="D19"/>
      <c r="E19"/>
      <c r="F19"/>
      <c r="I19" s="192"/>
      <c r="L19" s="192"/>
    </row>
    <row r="20" spans="1:13" x14ac:dyDescent="0.25">
      <c r="A20" s="192"/>
      <c r="C20" s="192"/>
      <c r="D20"/>
      <c r="E20"/>
      <c r="F20"/>
      <c r="I20" s="192"/>
      <c r="J20" s="327"/>
      <c r="K20" s="327"/>
    </row>
    <row r="21" spans="1:13" x14ac:dyDescent="0.25">
      <c r="D21"/>
      <c r="E21"/>
      <c r="F21"/>
      <c r="J21" s="327"/>
      <c r="K21" s="327"/>
    </row>
    <row r="22" spans="1:13" x14ac:dyDescent="0.25">
      <c r="D22"/>
      <c r="E22"/>
      <c r="F22"/>
    </row>
    <row r="23" spans="1:13" x14ac:dyDescent="0.25">
      <c r="D23"/>
      <c r="E23"/>
      <c r="F23"/>
      <c r="I23" s="192"/>
    </row>
    <row r="24" spans="1:13" x14ac:dyDescent="0.25">
      <c r="D24" t="s">
        <v>1</v>
      </c>
      <c r="E24"/>
      <c r="F24"/>
    </row>
    <row r="25" spans="1:13" x14ac:dyDescent="0.25">
      <c r="D25"/>
      <c r="E25"/>
      <c r="F25"/>
    </row>
    <row r="26" spans="1:13" x14ac:dyDescent="0.25">
      <c r="D26"/>
      <c r="E26"/>
      <c r="F26"/>
    </row>
    <row r="27" spans="1:13" x14ac:dyDescent="0.25">
      <c r="D27"/>
      <c r="E27"/>
      <c r="F27"/>
    </row>
    <row r="28" spans="1:13" x14ac:dyDescent="0.25">
      <c r="D28"/>
      <c r="E28"/>
      <c r="F28"/>
    </row>
    <row r="29" spans="1:13" x14ac:dyDescent="0.25">
      <c r="D29"/>
      <c r="E29"/>
      <c r="F29"/>
    </row>
    <row r="30" spans="1:13" x14ac:dyDescent="0.25">
      <c r="D30"/>
      <c r="E30"/>
      <c r="F30"/>
    </row>
    <row r="31" spans="1:13" x14ac:dyDescent="0.25">
      <c r="D31"/>
      <c r="E31"/>
      <c r="F31"/>
    </row>
    <row r="32" spans="1:13" x14ac:dyDescent="0.25">
      <c r="D32"/>
      <c r="E32"/>
      <c r="F32"/>
    </row>
    <row r="33" spans="4:6" x14ac:dyDescent="0.25">
      <c r="D33"/>
      <c r="E33"/>
      <c r="F33"/>
    </row>
    <row r="34" spans="4:6" x14ac:dyDescent="0.25">
      <c r="D34"/>
      <c r="E34"/>
      <c r="F34"/>
    </row>
    <row r="35" spans="4:6" x14ac:dyDescent="0.25">
      <c r="D35"/>
      <c r="E35"/>
      <c r="F35"/>
    </row>
    <row r="36" spans="4:6" x14ac:dyDescent="0.25">
      <c r="E36"/>
      <c r="F36"/>
    </row>
    <row r="37" spans="4:6" x14ac:dyDescent="0.25">
      <c r="E37"/>
      <c r="F37"/>
    </row>
    <row r="38" spans="4:6" x14ac:dyDescent="0.25">
      <c r="E38"/>
      <c r="F38"/>
    </row>
    <row r="39" spans="4:6" x14ac:dyDescent="0.25">
      <c r="E39"/>
      <c r="F39"/>
    </row>
    <row r="40" spans="4:6" x14ac:dyDescent="0.25">
      <c r="E40"/>
      <c r="F40"/>
    </row>
    <row r="41" spans="4:6" x14ac:dyDescent="0.25">
      <c r="E41"/>
      <c r="F41"/>
    </row>
    <row r="42" spans="4:6" x14ac:dyDescent="0.25">
      <c r="E42"/>
      <c r="F42"/>
    </row>
    <row r="43" spans="4:6" x14ac:dyDescent="0.25">
      <c r="E43"/>
      <c r="F43"/>
    </row>
    <row r="44" spans="4:6" x14ac:dyDescent="0.25">
      <c r="E44"/>
      <c r="F44"/>
    </row>
    <row r="45" spans="4:6" x14ac:dyDescent="0.25">
      <c r="E45"/>
      <c r="F45"/>
    </row>
    <row r="46" spans="4:6" x14ac:dyDescent="0.25">
      <c r="E46"/>
      <c r="F46"/>
    </row>
    <row r="47" spans="4:6" x14ac:dyDescent="0.25">
      <c r="E47"/>
      <c r="F47"/>
    </row>
    <row r="48" spans="4:6" x14ac:dyDescent="0.25">
      <c r="E48"/>
      <c r="F48"/>
    </row>
    <row r="49" spans="5:6" x14ac:dyDescent="0.25">
      <c r="E49"/>
      <c r="F49"/>
    </row>
    <row r="50" spans="5:6" x14ac:dyDescent="0.25">
      <c r="E50"/>
      <c r="F50"/>
    </row>
    <row r="51" spans="5:6" x14ac:dyDescent="0.25">
      <c r="E51"/>
      <c r="F51"/>
    </row>
    <row r="52" spans="5:6" x14ac:dyDescent="0.25">
      <c r="E52"/>
      <c r="F52"/>
    </row>
    <row r="53" spans="5:6" x14ac:dyDescent="0.25">
      <c r="E53"/>
      <c r="F53"/>
    </row>
    <row r="54" spans="5:6" x14ac:dyDescent="0.25">
      <c r="E54"/>
      <c r="F54"/>
    </row>
    <row r="55" spans="5:6" x14ac:dyDescent="0.25">
      <c r="E55"/>
      <c r="F55"/>
    </row>
    <row r="56" spans="5:6" x14ac:dyDescent="0.25">
      <c r="E56"/>
      <c r="F56"/>
    </row>
    <row r="57" spans="5:6" x14ac:dyDescent="0.25">
      <c r="E57"/>
      <c r="F57"/>
    </row>
    <row r="58" spans="5:6" x14ac:dyDescent="0.25">
      <c r="E58"/>
      <c r="F58"/>
    </row>
    <row r="59" spans="5:6" x14ac:dyDescent="0.25">
      <c r="E59"/>
      <c r="F59"/>
    </row>
    <row r="60" spans="5:6" x14ac:dyDescent="0.25">
      <c r="E60"/>
      <c r="F60"/>
    </row>
    <row r="61" spans="5:6" x14ac:dyDescent="0.25">
      <c r="E61"/>
      <c r="F61"/>
    </row>
    <row r="62" spans="5:6" x14ac:dyDescent="0.25">
      <c r="E62"/>
      <c r="F62"/>
    </row>
    <row r="63" spans="5:6" x14ac:dyDescent="0.25">
      <c r="E63"/>
      <c r="F63"/>
    </row>
    <row r="64" spans="5:6" x14ac:dyDescent="0.25">
      <c r="E64"/>
      <c r="F64"/>
    </row>
    <row r="65" spans="5:6" x14ac:dyDescent="0.25">
      <c r="E65"/>
      <c r="F65"/>
    </row>
    <row r="66" spans="5:6" x14ac:dyDescent="0.25">
      <c r="E66"/>
      <c r="F66"/>
    </row>
    <row r="67" spans="5:6" x14ac:dyDescent="0.25">
      <c r="E67"/>
      <c r="F67"/>
    </row>
    <row r="68" spans="5:6" x14ac:dyDescent="0.25">
      <c r="E68"/>
      <c r="F68"/>
    </row>
    <row r="69" spans="5:6" x14ac:dyDescent="0.25">
      <c r="E69"/>
      <c r="F69"/>
    </row>
    <row r="70" spans="5:6" x14ac:dyDescent="0.25">
      <c r="E70"/>
      <c r="F70"/>
    </row>
    <row r="71" spans="5:6" x14ac:dyDescent="0.25">
      <c r="E71"/>
      <c r="F71"/>
    </row>
    <row r="72" spans="5:6" x14ac:dyDescent="0.25">
      <c r="E72"/>
      <c r="F72"/>
    </row>
    <row r="73" spans="5:6" x14ac:dyDescent="0.25">
      <c r="E73"/>
      <c r="F73"/>
    </row>
    <row r="74" spans="5:6" x14ac:dyDescent="0.25">
      <c r="E74"/>
      <c r="F74"/>
    </row>
    <row r="75" spans="5:6" x14ac:dyDescent="0.25">
      <c r="E75"/>
      <c r="F75"/>
    </row>
    <row r="76" spans="5:6" x14ac:dyDescent="0.25">
      <c r="E76"/>
      <c r="F76"/>
    </row>
    <row r="77" spans="5:6" x14ac:dyDescent="0.25">
      <c r="E77"/>
      <c r="F77"/>
    </row>
    <row r="78" spans="5:6" x14ac:dyDescent="0.25">
      <c r="E78"/>
      <c r="F78"/>
    </row>
    <row r="79" spans="5:6" x14ac:dyDescent="0.25">
      <c r="E79"/>
      <c r="F79"/>
    </row>
    <row r="80" spans="5:6" x14ac:dyDescent="0.25">
      <c r="E80"/>
      <c r="F80"/>
    </row>
    <row r="81" spans="5:6" x14ac:dyDescent="0.25">
      <c r="E81"/>
      <c r="F81"/>
    </row>
    <row r="82" spans="5:6" x14ac:dyDescent="0.25">
      <c r="E82"/>
      <c r="F82"/>
    </row>
    <row r="83" spans="5:6" x14ac:dyDescent="0.25">
      <c r="E83"/>
      <c r="F83"/>
    </row>
    <row r="84" spans="5:6" x14ac:dyDescent="0.25">
      <c r="E84"/>
      <c r="F84"/>
    </row>
    <row r="85" spans="5:6" x14ac:dyDescent="0.25">
      <c r="E85"/>
      <c r="F85"/>
    </row>
    <row r="86" spans="5:6" x14ac:dyDescent="0.25">
      <c r="E86"/>
      <c r="F86"/>
    </row>
    <row r="87" spans="5:6" x14ac:dyDescent="0.25">
      <c r="E87"/>
      <c r="F87"/>
    </row>
    <row r="88" spans="5:6" x14ac:dyDescent="0.25">
      <c r="E88"/>
      <c r="F88"/>
    </row>
    <row r="89" spans="5:6" x14ac:dyDescent="0.25">
      <c r="E89"/>
      <c r="F89"/>
    </row>
    <row r="90" spans="5:6" x14ac:dyDescent="0.25">
      <c r="E90"/>
      <c r="F90"/>
    </row>
    <row r="91" spans="5:6" x14ac:dyDescent="0.25">
      <c r="E91"/>
      <c r="F91"/>
    </row>
    <row r="92" spans="5:6" x14ac:dyDescent="0.25">
      <c r="E92"/>
      <c r="F92"/>
    </row>
    <row r="93" spans="5:6" x14ac:dyDescent="0.25">
      <c r="E93"/>
      <c r="F93"/>
    </row>
    <row r="94" spans="5:6" x14ac:dyDescent="0.25">
      <c r="E94"/>
      <c r="F94"/>
    </row>
    <row r="95" spans="5:6" x14ac:dyDescent="0.25">
      <c r="E95"/>
      <c r="F95"/>
    </row>
    <row r="96" spans="5:6" x14ac:dyDescent="0.25">
      <c r="E96"/>
      <c r="F96"/>
    </row>
    <row r="97" spans="5:6" x14ac:dyDescent="0.25">
      <c r="E97"/>
      <c r="F97"/>
    </row>
    <row r="98" spans="5:6" x14ac:dyDescent="0.25">
      <c r="E98"/>
      <c r="F98"/>
    </row>
    <row r="99" spans="5:6" x14ac:dyDescent="0.25">
      <c r="E99"/>
      <c r="F99"/>
    </row>
    <row r="100" spans="5:6" x14ac:dyDescent="0.25">
      <c r="E100"/>
      <c r="F100"/>
    </row>
    <row r="101" spans="5:6" x14ac:dyDescent="0.25">
      <c r="E101"/>
      <c r="F101"/>
    </row>
    <row r="102" spans="5:6" x14ac:dyDescent="0.25">
      <c r="E102"/>
      <c r="F102"/>
    </row>
    <row r="103" spans="5:6" x14ac:dyDescent="0.25">
      <c r="E103"/>
      <c r="F103"/>
    </row>
    <row r="104" spans="5:6" x14ac:dyDescent="0.25">
      <c r="E104"/>
      <c r="F104"/>
    </row>
    <row r="105" spans="5:6" x14ac:dyDescent="0.25">
      <c r="E105"/>
      <c r="F105"/>
    </row>
    <row r="106" spans="5:6" x14ac:dyDescent="0.25">
      <c r="E106"/>
      <c r="F106"/>
    </row>
    <row r="107" spans="5:6" x14ac:dyDescent="0.25">
      <c r="E107"/>
      <c r="F107"/>
    </row>
    <row r="108" spans="5:6" x14ac:dyDescent="0.25">
      <c r="E108"/>
      <c r="F108"/>
    </row>
    <row r="109" spans="5:6" x14ac:dyDescent="0.25">
      <c r="E109"/>
      <c r="F109"/>
    </row>
    <row r="110" spans="5:6" x14ac:dyDescent="0.25">
      <c r="E110"/>
      <c r="F110"/>
    </row>
  </sheetData>
  <mergeCells count="3">
    <mergeCell ref="A5:A6"/>
    <mergeCell ref="B5:G5"/>
    <mergeCell ref="H5:M5"/>
  </mergeCells>
  <pageMargins left="0.32" right="0.2" top="0.78740157499999996" bottom="0.78740157499999996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workbookViewId="0">
      <selection activeCell="A2" sqref="A2"/>
    </sheetView>
  </sheetViews>
  <sheetFormatPr defaultRowHeight="15" x14ac:dyDescent="0.25"/>
  <cols>
    <col min="1" max="2" width="10.140625" customWidth="1"/>
    <col min="3" max="3" width="9.5703125" customWidth="1"/>
    <col min="4" max="4" width="12.28515625" customWidth="1"/>
    <col min="5" max="5" width="11.85546875" bestFit="1" customWidth="1"/>
    <col min="6" max="6" width="10.85546875" bestFit="1" customWidth="1"/>
    <col min="7" max="7" width="11.28515625" bestFit="1" customWidth="1"/>
    <col min="8" max="8" width="9.42578125" customWidth="1"/>
    <col min="9" max="9" width="10.28515625" bestFit="1" customWidth="1"/>
    <col min="10" max="10" width="10" bestFit="1" customWidth="1"/>
    <col min="11" max="11" width="10" customWidth="1"/>
    <col min="12" max="12" width="9.42578125" customWidth="1"/>
    <col min="13" max="14" width="9.28515625" bestFit="1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80"/>
      <c r="I1" s="80"/>
      <c r="J1" s="80"/>
      <c r="K1" s="80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80"/>
      <c r="I2" s="80"/>
      <c r="J2" s="80"/>
      <c r="K2" s="80"/>
      <c r="L2" s="1"/>
      <c r="M2" s="1"/>
      <c r="N2" s="1"/>
    </row>
    <row r="3" spans="1:14" ht="33.75" customHeight="1" x14ac:dyDescent="0.25">
      <c r="A3" s="378" t="s">
        <v>106</v>
      </c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</row>
    <row r="4" spans="1:14" ht="15.75" thickBot="1" x14ac:dyDescent="0.3">
      <c r="A4" s="177"/>
      <c r="B4" s="177"/>
      <c r="C4" s="177"/>
      <c r="D4" s="177"/>
      <c r="E4" s="178"/>
      <c r="F4" s="178"/>
      <c r="G4" s="178"/>
      <c r="H4" s="178"/>
      <c r="I4" s="178"/>
      <c r="J4" s="178"/>
      <c r="K4" s="178"/>
      <c r="L4" s="178"/>
      <c r="M4" s="179"/>
      <c r="N4" s="179"/>
    </row>
    <row r="5" spans="1:14" ht="15.75" thickBot="1" x14ac:dyDescent="0.3">
      <c r="A5" s="352" t="s">
        <v>105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4"/>
    </row>
    <row r="6" spans="1:14" ht="15" customHeight="1" x14ac:dyDescent="0.25">
      <c r="A6" s="366" t="s">
        <v>43</v>
      </c>
      <c r="B6" s="368" t="s">
        <v>44</v>
      </c>
      <c r="C6" s="376" t="s">
        <v>69</v>
      </c>
      <c r="D6" s="379" t="s">
        <v>46</v>
      </c>
      <c r="E6" s="381" t="s">
        <v>47</v>
      </c>
      <c r="F6" s="371"/>
      <c r="G6" s="371"/>
      <c r="H6" s="371"/>
      <c r="I6" s="371"/>
      <c r="J6" s="371"/>
      <c r="K6" s="371"/>
      <c r="L6" s="371"/>
      <c r="M6" s="371"/>
      <c r="N6" s="372"/>
    </row>
    <row r="7" spans="1:14" ht="45.75" thickBot="1" x14ac:dyDescent="0.3">
      <c r="A7" s="367"/>
      <c r="B7" s="369"/>
      <c r="C7" s="377"/>
      <c r="D7" s="380"/>
      <c r="E7" s="180" t="s">
        <v>49</v>
      </c>
      <c r="F7" s="309" t="s">
        <v>50</v>
      </c>
      <c r="G7" s="309" t="s">
        <v>51</v>
      </c>
      <c r="H7" s="309" t="s">
        <v>52</v>
      </c>
      <c r="I7" s="309" t="s">
        <v>53</v>
      </c>
      <c r="J7" s="309" t="s">
        <v>54</v>
      </c>
      <c r="K7" s="328" t="s">
        <v>110</v>
      </c>
      <c r="L7" s="114" t="s">
        <v>55</v>
      </c>
      <c r="M7" s="309" t="s">
        <v>56</v>
      </c>
      <c r="N7" s="115" t="s">
        <v>57</v>
      </c>
    </row>
    <row r="8" spans="1:14" ht="15.75" thickTop="1" x14ac:dyDescent="0.25">
      <c r="A8" s="116" t="s">
        <v>62</v>
      </c>
      <c r="B8" s="141">
        <v>259.822</v>
      </c>
      <c r="C8" s="142">
        <f>SUM(E8:N8)</f>
        <v>81112741</v>
      </c>
      <c r="D8" s="145">
        <f>C8/B8/12</f>
        <v>26015.483998019157</v>
      </c>
      <c r="E8" s="181">
        <v>54202735</v>
      </c>
      <c r="F8" s="142">
        <v>15340360</v>
      </c>
      <c r="G8" s="142">
        <v>3502894</v>
      </c>
      <c r="H8" s="142">
        <v>3638827</v>
      </c>
      <c r="I8" s="142">
        <v>1486096</v>
      </c>
      <c r="J8" s="142">
        <v>1153211</v>
      </c>
      <c r="K8" s="142">
        <v>73940</v>
      </c>
      <c r="L8" s="142">
        <v>1646546</v>
      </c>
      <c r="M8" s="142">
        <v>18064</v>
      </c>
      <c r="N8" s="145">
        <v>50068</v>
      </c>
    </row>
    <row r="9" spans="1:14" x14ac:dyDescent="0.25">
      <c r="A9" s="123" t="s">
        <v>63</v>
      </c>
      <c r="B9" s="169">
        <v>241.56899999999999</v>
      </c>
      <c r="C9" s="142">
        <f t="shared" ref="C9:C15" si="0">SUM(E9:N9)</f>
        <v>82756590</v>
      </c>
      <c r="D9" s="145">
        <f t="shared" ref="D9:D15" si="1">C9/B9/12</f>
        <v>28548.292620327938</v>
      </c>
      <c r="E9" s="182">
        <v>53014312</v>
      </c>
      <c r="F9" s="148">
        <v>16456081.999999998</v>
      </c>
      <c r="G9" s="148">
        <v>2793537</v>
      </c>
      <c r="H9" s="148">
        <v>4539992</v>
      </c>
      <c r="I9" s="148">
        <v>1191573</v>
      </c>
      <c r="J9" s="148">
        <v>952976</v>
      </c>
      <c r="K9" s="148">
        <v>176889</v>
      </c>
      <c r="L9" s="148">
        <v>3387916</v>
      </c>
      <c r="M9" s="148">
        <v>196578</v>
      </c>
      <c r="N9" s="183">
        <v>46735</v>
      </c>
    </row>
    <row r="10" spans="1:14" x14ac:dyDescent="0.25">
      <c r="A10" s="123" t="s">
        <v>64</v>
      </c>
      <c r="B10" s="169">
        <v>428.99400000000003</v>
      </c>
      <c r="C10" s="142">
        <f t="shared" si="0"/>
        <v>142282718</v>
      </c>
      <c r="D10" s="145">
        <f t="shared" si="1"/>
        <v>27638.832167038854</v>
      </c>
      <c r="E10" s="182">
        <v>94426926</v>
      </c>
      <c r="F10" s="148">
        <v>27466612</v>
      </c>
      <c r="G10" s="148">
        <v>6308889</v>
      </c>
      <c r="H10" s="148">
        <v>5886906</v>
      </c>
      <c r="I10" s="148">
        <v>3146859</v>
      </c>
      <c r="J10" s="148">
        <v>1564423</v>
      </c>
      <c r="K10" s="148">
        <v>122074</v>
      </c>
      <c r="L10" s="148">
        <v>3264429</v>
      </c>
      <c r="M10" s="148">
        <v>61387</v>
      </c>
      <c r="N10" s="183">
        <v>34213</v>
      </c>
    </row>
    <row r="11" spans="1:14" ht="22.5" x14ac:dyDescent="0.25">
      <c r="A11" s="123" t="s">
        <v>65</v>
      </c>
      <c r="B11" s="169">
        <v>109.72499999999999</v>
      </c>
      <c r="C11" s="142">
        <f t="shared" si="0"/>
        <v>34751272</v>
      </c>
      <c r="D11" s="145">
        <f t="shared" si="1"/>
        <v>26392.702969545076</v>
      </c>
      <c r="E11" s="182">
        <v>21883743</v>
      </c>
      <c r="F11" s="148">
        <v>7064480</v>
      </c>
      <c r="G11" s="148">
        <v>2009558</v>
      </c>
      <c r="H11" s="148">
        <v>1665850</v>
      </c>
      <c r="I11" s="148">
        <v>702510</v>
      </c>
      <c r="J11" s="148">
        <v>1003227</v>
      </c>
      <c r="K11" s="148">
        <v>87681</v>
      </c>
      <c r="L11" s="148">
        <v>255230</v>
      </c>
      <c r="M11" s="148">
        <v>12363</v>
      </c>
      <c r="N11" s="183">
        <v>66630</v>
      </c>
    </row>
    <row r="12" spans="1:14" x14ac:dyDescent="0.25">
      <c r="A12" s="123" t="s">
        <v>30</v>
      </c>
      <c r="B12" s="169">
        <v>7.9809999999999999</v>
      </c>
      <c r="C12" s="142">
        <f t="shared" si="0"/>
        <v>2017272</v>
      </c>
      <c r="D12" s="145">
        <f t="shared" si="1"/>
        <v>21063.275278787118</v>
      </c>
      <c r="E12" s="182">
        <v>1339287</v>
      </c>
      <c r="F12" s="148">
        <v>380505</v>
      </c>
      <c r="G12" s="148">
        <v>76209</v>
      </c>
      <c r="H12" s="148">
        <v>118102</v>
      </c>
      <c r="I12" s="148">
        <v>36707</v>
      </c>
      <c r="J12" s="148">
        <v>61050</v>
      </c>
      <c r="K12" s="148">
        <v>0</v>
      </c>
      <c r="L12" s="148">
        <v>1179</v>
      </c>
      <c r="M12" s="148">
        <v>0</v>
      </c>
      <c r="N12" s="183">
        <v>4233</v>
      </c>
    </row>
    <row r="13" spans="1:14" x14ac:dyDescent="0.25">
      <c r="A13" s="124" t="s">
        <v>31</v>
      </c>
      <c r="B13" s="184">
        <v>0</v>
      </c>
      <c r="C13" s="142">
        <f t="shared" si="0"/>
        <v>0</v>
      </c>
      <c r="D13" s="145">
        <v>0</v>
      </c>
      <c r="E13" s="185">
        <v>0</v>
      </c>
      <c r="F13" s="186">
        <v>0</v>
      </c>
      <c r="G13" s="186">
        <v>0</v>
      </c>
      <c r="H13" s="186">
        <v>0</v>
      </c>
      <c r="I13" s="186">
        <v>0</v>
      </c>
      <c r="J13" s="186">
        <v>0</v>
      </c>
      <c r="K13" s="186">
        <v>0</v>
      </c>
      <c r="L13" s="186">
        <v>0</v>
      </c>
      <c r="M13" s="186">
        <v>0</v>
      </c>
      <c r="N13" s="187">
        <v>0</v>
      </c>
    </row>
    <row r="14" spans="1:14" x14ac:dyDescent="0.25">
      <c r="A14" s="150" t="s">
        <v>12</v>
      </c>
      <c r="B14" s="184">
        <v>74.078999999999994</v>
      </c>
      <c r="C14" s="142">
        <f t="shared" si="0"/>
        <v>24687443</v>
      </c>
      <c r="D14" s="145">
        <f t="shared" si="1"/>
        <v>27771.526568483197</v>
      </c>
      <c r="E14" s="185">
        <v>15222908</v>
      </c>
      <c r="F14" s="186">
        <v>4087084</v>
      </c>
      <c r="G14" s="186">
        <v>781689</v>
      </c>
      <c r="H14" s="186">
        <v>1212774</v>
      </c>
      <c r="I14" s="186">
        <v>599189</v>
      </c>
      <c r="J14" s="186">
        <v>516087.99999999994</v>
      </c>
      <c r="K14" s="186">
        <v>0</v>
      </c>
      <c r="L14" s="186">
        <v>419320</v>
      </c>
      <c r="M14" s="186">
        <v>146848</v>
      </c>
      <c r="N14" s="187">
        <v>1701543</v>
      </c>
    </row>
    <row r="15" spans="1:14" ht="23.25" thickBot="1" x14ac:dyDescent="0.3">
      <c r="A15" s="125" t="s">
        <v>66</v>
      </c>
      <c r="B15" s="151">
        <v>126.45100000000001</v>
      </c>
      <c r="C15" s="152">
        <f t="shared" si="0"/>
        <v>38361331</v>
      </c>
      <c r="D15" s="316">
        <f t="shared" si="1"/>
        <v>25280.761586174354</v>
      </c>
      <c r="E15" s="189">
        <v>27360520</v>
      </c>
      <c r="F15" s="152">
        <v>6648002</v>
      </c>
      <c r="G15" s="152">
        <v>1375552</v>
      </c>
      <c r="H15" s="152">
        <v>1323582</v>
      </c>
      <c r="I15" s="152">
        <v>1094806</v>
      </c>
      <c r="J15" s="152">
        <v>51082</v>
      </c>
      <c r="K15" s="152">
        <v>0</v>
      </c>
      <c r="L15" s="152">
        <v>20864</v>
      </c>
      <c r="M15" s="152">
        <v>0</v>
      </c>
      <c r="N15" s="188">
        <v>486923</v>
      </c>
    </row>
    <row r="16" spans="1:14" ht="16.5" thickTop="1" thickBot="1" x14ac:dyDescent="0.3">
      <c r="A16" s="190" t="s">
        <v>59</v>
      </c>
      <c r="B16" s="156">
        <f>SUM(B8:B15)</f>
        <v>1248.6209999999999</v>
      </c>
      <c r="C16" s="157">
        <f>SUM(C8:C15)</f>
        <v>405969367</v>
      </c>
      <c r="D16" s="317">
        <f>C16/B16/12</f>
        <v>27094.515135764446</v>
      </c>
      <c r="E16" s="191">
        <f>SUM(E8:E15)</f>
        <v>267450431</v>
      </c>
      <c r="F16" s="157">
        <f t="shared" ref="F16:N16" si="2">SUM(F8:F15)</f>
        <v>77443125</v>
      </c>
      <c r="G16" s="157">
        <f t="shared" si="2"/>
        <v>16848328</v>
      </c>
      <c r="H16" s="157">
        <f t="shared" si="2"/>
        <v>18386033</v>
      </c>
      <c r="I16" s="157">
        <f t="shared" si="2"/>
        <v>8257740</v>
      </c>
      <c r="J16" s="157">
        <f t="shared" si="2"/>
        <v>5302057</v>
      </c>
      <c r="K16" s="157">
        <f t="shared" si="2"/>
        <v>460584</v>
      </c>
      <c r="L16" s="157">
        <f t="shared" si="2"/>
        <v>8995484</v>
      </c>
      <c r="M16" s="157">
        <f t="shared" si="2"/>
        <v>435240</v>
      </c>
      <c r="N16" s="138">
        <f t="shared" si="2"/>
        <v>2390345</v>
      </c>
    </row>
    <row r="17" spans="1:14" x14ac:dyDescent="0.25">
      <c r="A17" s="288"/>
      <c r="B17" s="293"/>
      <c r="C17" s="288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1"/>
    </row>
    <row r="18" spans="1:14" ht="53.25" customHeight="1" x14ac:dyDescent="0.25">
      <c r="B18" s="107"/>
    </row>
    <row r="20" spans="1:14" x14ac:dyDescent="0.25">
      <c r="D20" s="107"/>
    </row>
    <row r="21" spans="1:14" x14ac:dyDescent="0.25">
      <c r="D21" s="107"/>
    </row>
    <row r="22" spans="1:14" x14ac:dyDescent="0.25">
      <c r="D22" s="107"/>
    </row>
    <row r="23" spans="1:14" x14ac:dyDescent="0.25">
      <c r="D23" s="107"/>
    </row>
    <row r="24" spans="1:14" x14ac:dyDescent="0.25">
      <c r="D24" s="107"/>
    </row>
    <row r="25" spans="1:14" x14ac:dyDescent="0.25">
      <c r="D25" s="107"/>
    </row>
    <row r="26" spans="1:14" x14ac:dyDescent="0.25">
      <c r="D26" s="107"/>
    </row>
    <row r="27" spans="1:14" x14ac:dyDescent="0.25">
      <c r="D27" s="107"/>
    </row>
    <row r="28" spans="1:14" x14ac:dyDescent="0.25">
      <c r="D28" s="107"/>
    </row>
    <row r="29" spans="1:14" x14ac:dyDescent="0.25">
      <c r="D29" s="107"/>
    </row>
    <row r="30" spans="1:14" x14ac:dyDescent="0.25">
      <c r="D30" s="107"/>
    </row>
    <row r="31" spans="1:14" x14ac:dyDescent="0.25">
      <c r="D31" s="107"/>
    </row>
    <row r="32" spans="1:14" x14ac:dyDescent="0.25">
      <c r="D32" s="107"/>
    </row>
    <row r="33" spans="4:4" x14ac:dyDescent="0.25">
      <c r="D33" s="107"/>
    </row>
    <row r="34" spans="4:4" x14ac:dyDescent="0.25">
      <c r="D34" s="107"/>
    </row>
    <row r="35" spans="4:4" x14ac:dyDescent="0.25">
      <c r="D35" s="107"/>
    </row>
    <row r="36" spans="4:4" x14ac:dyDescent="0.25">
      <c r="D36" s="107"/>
    </row>
    <row r="37" spans="4:4" x14ac:dyDescent="0.25">
      <c r="D37" s="107"/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2" right="0.2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workbookViewId="0">
      <selection activeCell="C17" sqref="C17"/>
    </sheetView>
  </sheetViews>
  <sheetFormatPr defaultRowHeight="15" x14ac:dyDescent="0.25"/>
  <cols>
    <col min="1" max="2" width="10.140625" customWidth="1"/>
    <col min="3" max="3" width="10.5703125" customWidth="1"/>
    <col min="4" max="4" width="12.7109375" customWidth="1"/>
    <col min="5" max="5" width="11.140625" customWidth="1"/>
    <col min="6" max="6" width="10.85546875" customWidth="1"/>
    <col min="7" max="7" width="9.28515625" customWidth="1"/>
    <col min="8" max="8" width="9.42578125" customWidth="1"/>
    <col min="9" max="9" width="9.140625" customWidth="1"/>
    <col min="10" max="10" width="9.5703125" customWidth="1"/>
    <col min="11" max="11" width="11.7109375" customWidth="1"/>
    <col min="12" max="12" width="13.85546875" customWidth="1"/>
  </cols>
  <sheetData>
    <row r="1" spans="1:13" x14ac:dyDescent="0.25">
      <c r="H1" s="192"/>
      <c r="I1" s="192"/>
      <c r="J1" s="192"/>
    </row>
    <row r="2" spans="1:13" x14ac:dyDescent="0.25">
      <c r="H2" s="192"/>
      <c r="I2" s="192"/>
      <c r="J2" s="192"/>
    </row>
    <row r="3" spans="1:13" ht="34.5" customHeight="1" x14ac:dyDescent="0.25">
      <c r="A3" s="373" t="s">
        <v>102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6"/>
    </row>
    <row r="4" spans="1:13" ht="15.75" thickBot="1" x14ac:dyDescent="0.3">
      <c r="A4" s="177"/>
      <c r="B4" s="177"/>
      <c r="C4" s="177"/>
      <c r="D4" s="177"/>
      <c r="E4" s="177"/>
      <c r="F4" s="177"/>
      <c r="G4" s="177"/>
      <c r="H4" s="177"/>
      <c r="I4" s="177"/>
      <c r="J4" s="177"/>
      <c r="K4" s="193"/>
      <c r="L4" s="193"/>
      <c r="M4" s="193"/>
    </row>
    <row r="5" spans="1:13" ht="15.75" thickBot="1" x14ac:dyDescent="0.3">
      <c r="A5" s="382" t="s">
        <v>99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4"/>
    </row>
    <row r="6" spans="1:13" ht="15" customHeight="1" x14ac:dyDescent="0.25">
      <c r="A6" s="374" t="s">
        <v>43</v>
      </c>
      <c r="B6" s="368" t="s">
        <v>44</v>
      </c>
      <c r="C6" s="376" t="s">
        <v>60</v>
      </c>
      <c r="D6" s="379" t="s">
        <v>46</v>
      </c>
      <c r="E6" s="364" t="s">
        <v>47</v>
      </c>
      <c r="F6" s="364"/>
      <c r="G6" s="364"/>
      <c r="H6" s="364"/>
      <c r="I6" s="364"/>
      <c r="J6" s="364"/>
      <c r="K6" s="364"/>
      <c r="L6" s="365"/>
    </row>
    <row r="7" spans="1:13" ht="61.5" customHeight="1" thickBot="1" x14ac:dyDescent="0.3">
      <c r="A7" s="375"/>
      <c r="B7" s="369"/>
      <c r="C7" s="377"/>
      <c r="D7" s="380"/>
      <c r="E7" s="180" t="s">
        <v>49</v>
      </c>
      <c r="F7" s="113" t="s">
        <v>50</v>
      </c>
      <c r="G7" s="113" t="s">
        <v>51</v>
      </c>
      <c r="H7" s="113" t="s">
        <v>52</v>
      </c>
      <c r="I7" s="113" t="s">
        <v>53</v>
      </c>
      <c r="J7" s="113" t="s">
        <v>54</v>
      </c>
      <c r="K7" s="113" t="s">
        <v>56</v>
      </c>
      <c r="L7" s="115" t="s">
        <v>57</v>
      </c>
    </row>
    <row r="8" spans="1:13" ht="23.25" customHeight="1" thickTop="1" x14ac:dyDescent="0.25">
      <c r="A8" s="161" t="s">
        <v>28</v>
      </c>
      <c r="B8" s="162">
        <v>202.64400000000001</v>
      </c>
      <c r="C8" s="163">
        <f>SUM(E8:L8)</f>
        <v>30019981</v>
      </c>
      <c r="D8" s="145">
        <f>C8/B8/12</f>
        <v>12345.122892033978</v>
      </c>
      <c r="E8" s="181">
        <v>23722312</v>
      </c>
      <c r="F8" s="142">
        <v>2834341</v>
      </c>
      <c r="G8" s="142">
        <v>515015</v>
      </c>
      <c r="H8" s="142">
        <v>2737898</v>
      </c>
      <c r="I8" s="142">
        <v>127187</v>
      </c>
      <c r="J8" s="142">
        <v>0</v>
      </c>
      <c r="K8" s="142">
        <v>10348</v>
      </c>
      <c r="L8" s="145">
        <v>72880</v>
      </c>
    </row>
    <row r="9" spans="1:13" ht="23.25" customHeight="1" x14ac:dyDescent="0.25">
      <c r="A9" s="166" t="s">
        <v>9</v>
      </c>
      <c r="B9" s="167">
        <v>410.529</v>
      </c>
      <c r="C9" s="163">
        <f>SUM(E9:L9)</f>
        <v>70171459</v>
      </c>
      <c r="D9" s="145">
        <f t="shared" ref="D9:D14" si="0">C9/B9/12</f>
        <v>14244.113286353298</v>
      </c>
      <c r="E9" s="182">
        <v>54411075</v>
      </c>
      <c r="F9" s="148">
        <v>6754723</v>
      </c>
      <c r="G9" s="148">
        <v>1998957</v>
      </c>
      <c r="H9" s="148">
        <v>5537005</v>
      </c>
      <c r="I9" s="148">
        <v>1030740</v>
      </c>
      <c r="J9" s="148">
        <v>210</v>
      </c>
      <c r="K9" s="148">
        <v>103856</v>
      </c>
      <c r="L9" s="183">
        <v>334893</v>
      </c>
    </row>
    <row r="10" spans="1:13" ht="23.25" customHeight="1" x14ac:dyDescent="0.25">
      <c r="A10" s="166" t="s">
        <v>68</v>
      </c>
      <c r="B10" s="167">
        <v>25.849</v>
      </c>
      <c r="C10" s="163">
        <f t="shared" ref="C10:C13" si="1">SUM(E10:L10)</f>
        <v>4846724</v>
      </c>
      <c r="D10" s="145">
        <f t="shared" si="0"/>
        <v>15625.117670573973</v>
      </c>
      <c r="E10" s="182">
        <v>3428370</v>
      </c>
      <c r="F10" s="148">
        <v>450584</v>
      </c>
      <c r="G10" s="148">
        <v>273724</v>
      </c>
      <c r="H10" s="148">
        <v>641666</v>
      </c>
      <c r="I10" s="148">
        <v>40761</v>
      </c>
      <c r="J10" s="148">
        <v>0</v>
      </c>
      <c r="K10" s="148">
        <v>482</v>
      </c>
      <c r="L10" s="183">
        <v>11137</v>
      </c>
    </row>
    <row r="11" spans="1:13" ht="23.25" customHeight="1" x14ac:dyDescent="0.25">
      <c r="A11" s="166" t="s">
        <v>30</v>
      </c>
      <c r="B11" s="167">
        <v>1.5169999999999999</v>
      </c>
      <c r="C11" s="163">
        <f t="shared" si="1"/>
        <v>237727</v>
      </c>
      <c r="D11" s="145">
        <f t="shared" si="0"/>
        <v>13059.05295539442</v>
      </c>
      <c r="E11" s="182">
        <v>192409</v>
      </c>
      <c r="F11" s="148">
        <v>19075</v>
      </c>
      <c r="G11" s="148">
        <v>5443</v>
      </c>
      <c r="H11" s="148">
        <v>20800</v>
      </c>
      <c r="I11" s="148">
        <v>0</v>
      </c>
      <c r="J11" s="148">
        <v>0</v>
      </c>
      <c r="K11" s="148">
        <v>0</v>
      </c>
      <c r="L11" s="183">
        <v>0</v>
      </c>
    </row>
    <row r="12" spans="1:13" ht="23.25" customHeight="1" x14ac:dyDescent="0.25">
      <c r="A12" s="168" t="s">
        <v>31</v>
      </c>
      <c r="B12" s="169">
        <v>483.185</v>
      </c>
      <c r="C12" s="163">
        <f t="shared" si="1"/>
        <v>82012936</v>
      </c>
      <c r="D12" s="145">
        <f t="shared" si="0"/>
        <v>14144.502278285405</v>
      </c>
      <c r="E12" s="182">
        <v>63710562</v>
      </c>
      <c r="F12" s="148">
        <v>8208966</v>
      </c>
      <c r="G12" s="148">
        <v>1980589</v>
      </c>
      <c r="H12" s="148">
        <v>6361278</v>
      </c>
      <c r="I12" s="148">
        <v>1723437</v>
      </c>
      <c r="J12" s="148">
        <v>0</v>
      </c>
      <c r="K12" s="148">
        <v>18829</v>
      </c>
      <c r="L12" s="183">
        <v>9275</v>
      </c>
    </row>
    <row r="13" spans="1:13" ht="23.25" customHeight="1" thickBot="1" x14ac:dyDescent="0.3">
      <c r="A13" s="171" t="s">
        <v>58</v>
      </c>
      <c r="B13" s="151">
        <v>49.792000000000002</v>
      </c>
      <c r="C13" s="172">
        <f t="shared" si="1"/>
        <v>9233676</v>
      </c>
      <c r="D13" s="316">
        <f t="shared" si="0"/>
        <v>15453.747589974293</v>
      </c>
      <c r="E13" s="189">
        <v>6930100</v>
      </c>
      <c r="F13" s="152">
        <v>871825</v>
      </c>
      <c r="G13" s="152">
        <v>658428</v>
      </c>
      <c r="H13" s="152">
        <v>714615</v>
      </c>
      <c r="I13" s="152">
        <v>22041</v>
      </c>
      <c r="J13" s="152">
        <v>0</v>
      </c>
      <c r="K13" s="152">
        <v>8457</v>
      </c>
      <c r="L13" s="188">
        <v>28210</v>
      </c>
    </row>
    <row r="14" spans="1:13" ht="23.25" customHeight="1" thickTop="1" thickBot="1" x14ac:dyDescent="0.3">
      <c r="A14" s="132" t="s">
        <v>59</v>
      </c>
      <c r="B14" s="156">
        <f>SUM(B8:B13)</f>
        <v>1173.5160000000001</v>
      </c>
      <c r="C14" s="157">
        <f>SUM(C8:C13)</f>
        <v>196522503</v>
      </c>
      <c r="D14" s="138">
        <f t="shared" si="0"/>
        <v>13955.391532795462</v>
      </c>
      <c r="E14" s="191">
        <f t="shared" ref="E14:L14" si="2">SUM(E8:E13)</f>
        <v>152394828</v>
      </c>
      <c r="F14" s="157">
        <f t="shared" si="2"/>
        <v>19139514</v>
      </c>
      <c r="G14" s="157">
        <f t="shared" si="2"/>
        <v>5432156</v>
      </c>
      <c r="H14" s="157">
        <f t="shared" si="2"/>
        <v>16013262</v>
      </c>
      <c r="I14" s="157">
        <f t="shared" si="2"/>
        <v>2944166</v>
      </c>
      <c r="J14" s="157">
        <f t="shared" si="2"/>
        <v>210</v>
      </c>
      <c r="K14" s="157">
        <f t="shared" si="2"/>
        <v>141972</v>
      </c>
      <c r="L14" s="138">
        <f t="shared" si="2"/>
        <v>456395</v>
      </c>
    </row>
    <row r="15" spans="1:13" x14ac:dyDescent="0.25">
      <c r="D15" s="290"/>
    </row>
    <row r="16" spans="1:13" x14ac:dyDescent="0.25">
      <c r="A16" s="275"/>
      <c r="B16" s="291"/>
      <c r="C16" s="292"/>
      <c r="D16" s="291"/>
      <c r="E16" s="291"/>
      <c r="F16" s="291"/>
      <c r="G16" s="291"/>
      <c r="H16" s="291"/>
      <c r="I16" s="291"/>
      <c r="J16" s="291"/>
      <c r="K16" s="291"/>
      <c r="L16" s="275"/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C22" sqref="C22"/>
    </sheetView>
  </sheetViews>
  <sheetFormatPr defaultRowHeight="15" x14ac:dyDescent="0.25"/>
  <cols>
    <col min="1" max="1" width="11.7109375" customWidth="1"/>
    <col min="2" max="2" width="10.140625" customWidth="1"/>
    <col min="3" max="3" width="10.28515625" customWidth="1"/>
    <col min="4" max="4" width="12.85546875" bestFit="1" customWidth="1"/>
    <col min="5" max="5" width="11.85546875" bestFit="1" customWidth="1"/>
    <col min="6" max="6" width="10" bestFit="1" customWidth="1"/>
    <col min="7" max="7" width="10.28515625" bestFit="1" customWidth="1"/>
    <col min="8" max="8" width="10" bestFit="1" customWidth="1"/>
    <col min="9" max="9" width="9.28515625" bestFit="1" customWidth="1"/>
    <col min="10" max="11" width="9.7109375" bestFit="1" customWidth="1"/>
    <col min="12" max="12" width="9.28515625" bestFit="1" customWidth="1"/>
  </cols>
  <sheetData>
    <row r="1" spans="1:12" x14ac:dyDescent="0.25">
      <c r="H1" s="192"/>
      <c r="I1" s="192"/>
      <c r="J1" s="192"/>
    </row>
    <row r="2" spans="1:12" x14ac:dyDescent="0.25">
      <c r="H2" s="192"/>
      <c r="I2" s="192"/>
      <c r="J2" s="192"/>
    </row>
    <row r="3" spans="1:12" ht="34.5" customHeight="1" x14ac:dyDescent="0.25">
      <c r="A3" s="373" t="s">
        <v>108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</row>
    <row r="4" spans="1:12" ht="15.75" thickBot="1" x14ac:dyDescent="0.3">
      <c r="E4" s="140"/>
      <c r="F4" s="140"/>
      <c r="G4" s="140"/>
      <c r="H4" s="140"/>
      <c r="I4" s="140"/>
      <c r="J4" s="140"/>
      <c r="K4" s="140"/>
      <c r="L4" s="140"/>
    </row>
    <row r="5" spans="1:12" ht="15.75" thickBot="1" x14ac:dyDescent="0.3">
      <c r="A5" s="382" t="s">
        <v>107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4"/>
    </row>
    <row r="6" spans="1:12" ht="15" customHeight="1" x14ac:dyDescent="0.25">
      <c r="A6" s="366" t="s">
        <v>43</v>
      </c>
      <c r="B6" s="368" t="s">
        <v>44</v>
      </c>
      <c r="C6" s="376" t="s">
        <v>69</v>
      </c>
      <c r="D6" s="361" t="s">
        <v>46</v>
      </c>
      <c r="E6" s="363" t="s">
        <v>47</v>
      </c>
      <c r="F6" s="364"/>
      <c r="G6" s="364"/>
      <c r="H6" s="364"/>
      <c r="I6" s="364"/>
      <c r="J6" s="364"/>
      <c r="K6" s="364"/>
      <c r="L6" s="365"/>
    </row>
    <row r="7" spans="1:12" ht="60.75" customHeight="1" thickBot="1" x14ac:dyDescent="0.3">
      <c r="A7" s="367"/>
      <c r="B7" s="369"/>
      <c r="C7" s="377"/>
      <c r="D7" s="362"/>
      <c r="E7" s="112" t="s">
        <v>49</v>
      </c>
      <c r="F7" s="113" t="s">
        <v>50</v>
      </c>
      <c r="G7" s="113" t="s">
        <v>51</v>
      </c>
      <c r="H7" s="113" t="s">
        <v>52</v>
      </c>
      <c r="I7" s="113" t="s">
        <v>53</v>
      </c>
      <c r="J7" s="113" t="s">
        <v>54</v>
      </c>
      <c r="K7" s="113" t="s">
        <v>56</v>
      </c>
      <c r="L7" s="115" t="s">
        <v>57</v>
      </c>
    </row>
    <row r="8" spans="1:12" ht="15.75" thickTop="1" x14ac:dyDescent="0.25">
      <c r="A8" s="116" t="s">
        <v>62</v>
      </c>
      <c r="B8" s="194">
        <v>87.331000000000003</v>
      </c>
      <c r="C8" s="142">
        <f>SUM(E8:M8)</f>
        <v>16637502</v>
      </c>
      <c r="D8" s="143">
        <f>C8/B8/12</f>
        <v>15875.903172985536</v>
      </c>
      <c r="E8" s="144">
        <v>12402978</v>
      </c>
      <c r="F8" s="142">
        <v>1709110</v>
      </c>
      <c r="G8" s="142">
        <v>841086</v>
      </c>
      <c r="H8" s="142">
        <v>1169073</v>
      </c>
      <c r="I8" s="142">
        <v>431874</v>
      </c>
      <c r="J8" s="142">
        <v>4223</v>
      </c>
      <c r="K8" s="142">
        <v>28040</v>
      </c>
      <c r="L8" s="145">
        <v>51118</v>
      </c>
    </row>
    <row r="9" spans="1:12" x14ac:dyDescent="0.25">
      <c r="A9" s="123" t="s">
        <v>63</v>
      </c>
      <c r="B9" s="195">
        <v>59.002000000000002</v>
      </c>
      <c r="C9" s="142">
        <f t="shared" ref="C9:C15" si="0">SUM(E9:M9)</f>
        <v>12273201</v>
      </c>
      <c r="D9" s="143">
        <f t="shared" ref="D9:D15" si="1">C9/B9/12</f>
        <v>17334.442052811766</v>
      </c>
      <c r="E9" s="147">
        <v>9045131</v>
      </c>
      <c r="F9" s="148">
        <v>1207838</v>
      </c>
      <c r="G9" s="148">
        <v>770605</v>
      </c>
      <c r="H9" s="148">
        <v>856390</v>
      </c>
      <c r="I9" s="148">
        <v>280807</v>
      </c>
      <c r="J9" s="148">
        <v>13221</v>
      </c>
      <c r="K9" s="148">
        <v>66353</v>
      </c>
      <c r="L9" s="183">
        <v>32856</v>
      </c>
    </row>
    <row r="10" spans="1:12" x14ac:dyDescent="0.25">
      <c r="A10" s="123" t="s">
        <v>64</v>
      </c>
      <c r="B10" s="195">
        <v>127.95500000000001</v>
      </c>
      <c r="C10" s="142">
        <f t="shared" si="0"/>
        <v>27230537</v>
      </c>
      <c r="D10" s="143">
        <f t="shared" si="1"/>
        <v>17734.448959920803</v>
      </c>
      <c r="E10" s="147">
        <v>19887434</v>
      </c>
      <c r="F10" s="148">
        <v>2696142</v>
      </c>
      <c r="G10" s="148">
        <v>2162844</v>
      </c>
      <c r="H10" s="148">
        <v>1733890</v>
      </c>
      <c r="I10" s="148">
        <v>675258</v>
      </c>
      <c r="J10" s="148">
        <v>4223</v>
      </c>
      <c r="K10" s="148">
        <v>29393</v>
      </c>
      <c r="L10" s="183">
        <v>41353</v>
      </c>
    </row>
    <row r="11" spans="1:12" ht="22.5" x14ac:dyDescent="0.25">
      <c r="A11" s="123" t="s">
        <v>70</v>
      </c>
      <c r="B11" s="195">
        <v>18.898</v>
      </c>
      <c r="C11" s="142">
        <f t="shared" si="0"/>
        <v>4072464</v>
      </c>
      <c r="D11" s="143">
        <f t="shared" si="1"/>
        <v>17958.090803259605</v>
      </c>
      <c r="E11" s="147">
        <v>2952000</v>
      </c>
      <c r="F11" s="148">
        <v>406172</v>
      </c>
      <c r="G11" s="148">
        <v>296842</v>
      </c>
      <c r="H11" s="148">
        <v>308548</v>
      </c>
      <c r="I11" s="148">
        <v>83172</v>
      </c>
      <c r="J11" s="148">
        <v>17480</v>
      </c>
      <c r="K11" s="148">
        <v>0</v>
      </c>
      <c r="L11" s="183">
        <v>8250</v>
      </c>
    </row>
    <row r="12" spans="1:12" x14ac:dyDescent="0.25">
      <c r="A12" s="123" t="s">
        <v>30</v>
      </c>
      <c r="B12" s="196">
        <v>0</v>
      </c>
      <c r="C12" s="142">
        <f t="shared" si="0"/>
        <v>0</v>
      </c>
      <c r="D12" s="143">
        <v>0</v>
      </c>
      <c r="E12" s="147">
        <v>0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0</v>
      </c>
      <c r="L12" s="183">
        <v>0</v>
      </c>
    </row>
    <row r="13" spans="1:12" x14ac:dyDescent="0.25">
      <c r="A13" s="124" t="s">
        <v>31</v>
      </c>
      <c r="B13" s="195">
        <v>13.278</v>
      </c>
      <c r="C13" s="142">
        <f t="shared" si="0"/>
        <v>2142392</v>
      </c>
      <c r="D13" s="143">
        <f t="shared" si="1"/>
        <v>13445.749861926997</v>
      </c>
      <c r="E13" s="147">
        <v>1684257</v>
      </c>
      <c r="F13" s="148">
        <v>215282</v>
      </c>
      <c r="G13" s="148">
        <v>71668</v>
      </c>
      <c r="H13" s="148">
        <v>106321</v>
      </c>
      <c r="I13" s="148">
        <v>37904</v>
      </c>
      <c r="J13" s="148">
        <v>0</v>
      </c>
      <c r="K13" s="148">
        <v>20026</v>
      </c>
      <c r="L13" s="183">
        <v>6934</v>
      </c>
    </row>
    <row r="14" spans="1:12" x14ac:dyDescent="0.25">
      <c r="A14" s="150" t="s">
        <v>12</v>
      </c>
      <c r="B14" s="195">
        <v>68.834000000000003</v>
      </c>
      <c r="C14" s="142">
        <f t="shared" si="0"/>
        <v>14476189</v>
      </c>
      <c r="D14" s="143">
        <f t="shared" si="1"/>
        <v>17525.482804040639</v>
      </c>
      <c r="E14" s="147">
        <v>9442803</v>
      </c>
      <c r="F14" s="148">
        <v>1340439</v>
      </c>
      <c r="G14" s="148">
        <v>777587</v>
      </c>
      <c r="H14" s="148">
        <v>733173</v>
      </c>
      <c r="I14" s="148">
        <v>119666</v>
      </c>
      <c r="J14" s="148">
        <v>77266</v>
      </c>
      <c r="K14" s="148">
        <v>157089</v>
      </c>
      <c r="L14" s="183">
        <v>1828166</v>
      </c>
    </row>
    <row r="15" spans="1:12" ht="23.25" thickBot="1" x14ac:dyDescent="0.3">
      <c r="A15" s="125" t="s">
        <v>66</v>
      </c>
      <c r="B15" s="197">
        <v>112.18899999999999</v>
      </c>
      <c r="C15" s="198">
        <f t="shared" si="0"/>
        <v>20573031</v>
      </c>
      <c r="D15" s="173">
        <f t="shared" si="1"/>
        <v>15281.527155068679</v>
      </c>
      <c r="E15" s="154">
        <v>15156464</v>
      </c>
      <c r="F15" s="152">
        <v>2223157</v>
      </c>
      <c r="G15" s="152">
        <v>975333</v>
      </c>
      <c r="H15" s="152">
        <v>1228377</v>
      </c>
      <c r="I15" s="152">
        <v>353055</v>
      </c>
      <c r="J15" s="152">
        <v>112162</v>
      </c>
      <c r="K15" s="152">
        <v>142215</v>
      </c>
      <c r="L15" s="188">
        <v>382268</v>
      </c>
    </row>
    <row r="16" spans="1:12" ht="16.5" thickTop="1" thickBot="1" x14ac:dyDescent="0.3">
      <c r="A16" s="190" t="s">
        <v>71</v>
      </c>
      <c r="B16" s="156">
        <f>SUM(B8:B15)</f>
        <v>487.48700000000008</v>
      </c>
      <c r="C16" s="157">
        <f>SUM(C8:C15)</f>
        <v>97405316</v>
      </c>
      <c r="D16" s="199">
        <f>C16/B16/12</f>
        <v>16650.925392198489</v>
      </c>
      <c r="E16" s="158">
        <f>SUM(E8:E15)</f>
        <v>70571067</v>
      </c>
      <c r="F16" s="157">
        <f>SUM(F8:F15)</f>
        <v>9798140</v>
      </c>
      <c r="G16" s="157">
        <f t="shared" ref="G16:L16" si="2">SUM(G8:G15)</f>
        <v>5895965</v>
      </c>
      <c r="H16" s="157">
        <f t="shared" si="2"/>
        <v>6135772</v>
      </c>
      <c r="I16" s="157">
        <f t="shared" si="2"/>
        <v>1981736</v>
      </c>
      <c r="J16" s="157">
        <f t="shared" si="2"/>
        <v>228575</v>
      </c>
      <c r="K16" s="157">
        <f t="shared" si="2"/>
        <v>443116</v>
      </c>
      <c r="L16" s="138">
        <f t="shared" si="2"/>
        <v>2350945</v>
      </c>
    </row>
    <row r="17" spans="1:12" x14ac:dyDescent="0.25">
      <c r="A17" s="288"/>
      <c r="B17" s="288"/>
      <c r="C17" s="289"/>
      <c r="D17" s="288"/>
      <c r="E17" s="288"/>
      <c r="F17" s="288"/>
      <c r="G17" s="288"/>
      <c r="H17" s="288"/>
      <c r="I17" s="288"/>
      <c r="J17" s="288"/>
      <c r="K17" s="288"/>
      <c r="L17" s="288"/>
    </row>
    <row r="19" spans="1:12" x14ac:dyDescent="0.25">
      <c r="B19" s="107"/>
    </row>
  </sheetData>
  <mergeCells count="7">
    <mergeCell ref="A3:L3"/>
    <mergeCell ref="A5:L5"/>
    <mergeCell ref="A6:A7"/>
    <mergeCell ref="B6:B7"/>
    <mergeCell ref="C6:C7"/>
    <mergeCell ref="D6:D7"/>
    <mergeCell ref="E6:L6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8"/>
  <sheetViews>
    <sheetView workbookViewId="0">
      <selection activeCell="H16" sqref="H16"/>
    </sheetView>
  </sheetViews>
  <sheetFormatPr defaultRowHeight="15" x14ac:dyDescent="0.25"/>
  <cols>
    <col min="1" max="1" width="15.42578125" customWidth="1"/>
    <col min="2" max="2" width="12.140625" customWidth="1"/>
    <col min="3" max="3" width="13" customWidth="1"/>
    <col min="4" max="4" width="11.140625" customWidth="1"/>
    <col min="5" max="5" width="12.140625" customWidth="1"/>
    <col min="6" max="6" width="12.7109375" customWidth="1"/>
    <col min="7" max="7" width="10.28515625" customWidth="1"/>
    <col min="8" max="8" width="12.140625" customWidth="1"/>
    <col min="9" max="9" width="12.7109375" customWidth="1"/>
    <col min="10" max="10" width="12.140625" customWidth="1"/>
  </cols>
  <sheetData>
    <row r="2" spans="1:10" x14ac:dyDescent="0.25">
      <c r="A2" s="391"/>
      <c r="B2" s="391"/>
      <c r="C2" s="6"/>
      <c r="D2" s="6"/>
      <c r="F2" s="6"/>
      <c r="G2" s="6"/>
      <c r="I2" s="6"/>
      <c r="J2" s="6"/>
    </row>
    <row r="3" spans="1:10" x14ac:dyDescent="0.25">
      <c r="A3" s="200" t="s">
        <v>80</v>
      </c>
    </row>
    <row r="4" spans="1:10" ht="15.75" thickBot="1" x14ac:dyDescent="0.3"/>
    <row r="5" spans="1:10" ht="15.75" thickBot="1" x14ac:dyDescent="0.3">
      <c r="A5" s="392" t="s">
        <v>72</v>
      </c>
      <c r="B5" s="395" t="s">
        <v>73</v>
      </c>
      <c r="C5" s="396"/>
      <c r="D5" s="397"/>
      <c r="E5" s="395" t="s">
        <v>74</v>
      </c>
      <c r="F5" s="396"/>
      <c r="G5" s="397"/>
      <c r="H5" s="395" t="s">
        <v>109</v>
      </c>
      <c r="I5" s="396"/>
      <c r="J5" s="397"/>
    </row>
    <row r="6" spans="1:10" ht="15" customHeight="1" x14ac:dyDescent="0.25">
      <c r="A6" s="393"/>
      <c r="B6" s="398" t="s">
        <v>75</v>
      </c>
      <c r="C6" s="400" t="s">
        <v>76</v>
      </c>
      <c r="D6" s="402" t="s">
        <v>77</v>
      </c>
      <c r="E6" s="387" t="s">
        <v>75</v>
      </c>
      <c r="F6" s="389" t="s">
        <v>76</v>
      </c>
      <c r="G6" s="385" t="s">
        <v>77</v>
      </c>
      <c r="H6" s="387" t="s">
        <v>75</v>
      </c>
      <c r="I6" s="389" t="s">
        <v>76</v>
      </c>
      <c r="J6" s="385" t="s">
        <v>77</v>
      </c>
    </row>
    <row r="7" spans="1:10" ht="32.25" customHeight="1" thickBot="1" x14ac:dyDescent="0.3">
      <c r="A7" s="394"/>
      <c r="B7" s="399"/>
      <c r="C7" s="401"/>
      <c r="D7" s="403"/>
      <c r="E7" s="388"/>
      <c r="F7" s="390"/>
      <c r="G7" s="386" t="s">
        <v>78</v>
      </c>
      <c r="H7" s="388"/>
      <c r="I7" s="390"/>
      <c r="J7" s="386" t="s">
        <v>78</v>
      </c>
    </row>
    <row r="8" spans="1:10" x14ac:dyDescent="0.25">
      <c r="A8" s="201" t="s">
        <v>28</v>
      </c>
      <c r="B8" s="202">
        <v>920.25199999999995</v>
      </c>
      <c r="C8" s="203">
        <v>235770574</v>
      </c>
      <c r="D8" s="204">
        <v>21350.18216024886</v>
      </c>
      <c r="E8" s="202">
        <v>946.52300000000002</v>
      </c>
      <c r="F8" s="203">
        <v>240325010</v>
      </c>
      <c r="G8" s="204">
        <v>21158.581636861087</v>
      </c>
      <c r="H8" s="202">
        <f>'14'!H6+'14'!H17+'14'!H28</f>
        <v>955.86300000000006</v>
      </c>
      <c r="I8" s="318">
        <f>'14'!I6+'14'!I17+'14'!I28</f>
        <v>244722954</v>
      </c>
      <c r="J8" s="204">
        <f>I8/H8/12</f>
        <v>21335.253587595711</v>
      </c>
    </row>
    <row r="9" spans="1:10" x14ac:dyDescent="0.25">
      <c r="A9" s="205" t="s">
        <v>39</v>
      </c>
      <c r="B9" s="206">
        <v>2139.11</v>
      </c>
      <c r="C9" s="207">
        <v>612789062</v>
      </c>
      <c r="D9" s="208">
        <v>23872.430668206245</v>
      </c>
      <c r="E9" s="206">
        <v>2149.9870000000001</v>
      </c>
      <c r="F9" s="207">
        <v>620742868</v>
      </c>
      <c r="G9" s="208">
        <v>24059.946564017984</v>
      </c>
      <c r="H9" s="206">
        <f>'14'!H7+'14'!H18+'14'!H29</f>
        <v>2195.7399999999998</v>
      </c>
      <c r="I9" s="207">
        <f>'14'!I7+'14'!I18+'14'!I29</f>
        <v>642933759</v>
      </c>
      <c r="J9" s="208">
        <f t="shared" ref="J9:J14" si="0">I9/H9/12</f>
        <v>24400.800299671184</v>
      </c>
    </row>
    <row r="10" spans="1:10" x14ac:dyDescent="0.25">
      <c r="A10" s="205" t="s">
        <v>30</v>
      </c>
      <c r="B10" s="206">
        <v>195.15199999999999</v>
      </c>
      <c r="C10" s="207">
        <v>48961941</v>
      </c>
      <c r="D10" s="208">
        <v>20907.609196933674</v>
      </c>
      <c r="E10" s="206">
        <v>199.18100000000001</v>
      </c>
      <c r="F10" s="207">
        <v>50982631</v>
      </c>
      <c r="G10" s="208">
        <v>21330.109715953495</v>
      </c>
      <c r="H10" s="206">
        <f>'14'!H8+'14'!H19+'14'!H30</f>
        <v>212.57499999999999</v>
      </c>
      <c r="I10" s="207">
        <f>'14'!I8+'14'!I19+'14'!I30</f>
        <v>54794902</v>
      </c>
      <c r="J10" s="208">
        <f t="shared" si="0"/>
        <v>21480.615469050139</v>
      </c>
    </row>
    <row r="11" spans="1:10" x14ac:dyDescent="0.25">
      <c r="A11" s="205" t="s">
        <v>31</v>
      </c>
      <c r="B11" s="206">
        <v>472.52</v>
      </c>
      <c r="C11" s="207">
        <v>78407794</v>
      </c>
      <c r="D11" s="208">
        <v>13827.949786957872</v>
      </c>
      <c r="E11" s="206">
        <v>475.48199999999997</v>
      </c>
      <c r="F11" s="207">
        <v>79663752</v>
      </c>
      <c r="G11" s="208">
        <v>13961.929158201572</v>
      </c>
      <c r="H11" s="206">
        <f>'14'!H9+'14'!H20+'14'!H31</f>
        <v>483.18499999999995</v>
      </c>
      <c r="I11" s="207">
        <f>'14'!I9+'14'!I20+'14'!I31</f>
        <v>82012936</v>
      </c>
      <c r="J11" s="208">
        <f t="shared" si="0"/>
        <v>14144.502278285407</v>
      </c>
    </row>
    <row r="12" spans="1:10" x14ac:dyDescent="0.25">
      <c r="A12" s="205" t="s">
        <v>14</v>
      </c>
      <c r="B12" s="206">
        <v>261.11699999999996</v>
      </c>
      <c r="C12" s="207">
        <v>82703694</v>
      </c>
      <c r="D12" s="208">
        <v>26394.200683984574</v>
      </c>
      <c r="E12" s="206">
        <v>271.27600000000001</v>
      </c>
      <c r="F12" s="207">
        <v>86692233</v>
      </c>
      <c r="G12" s="208">
        <v>26631.005875934472</v>
      </c>
      <c r="H12" s="206">
        <f>'14'!H10+'14'!H21+'14'!H32</f>
        <v>283.39600000000002</v>
      </c>
      <c r="I12" s="207">
        <f>'14'!I10+'14'!I21+'14'!I32</f>
        <v>90852125</v>
      </c>
      <c r="J12" s="208">
        <f t="shared" si="0"/>
        <v>26715.304438547708</v>
      </c>
    </row>
    <row r="13" spans="1:10" ht="15.75" thickBot="1" x14ac:dyDescent="0.3">
      <c r="A13" s="209" t="s">
        <v>16</v>
      </c>
      <c r="B13" s="210">
        <v>65.847999999999999</v>
      </c>
      <c r="C13" s="211">
        <v>18433256</v>
      </c>
      <c r="D13" s="212">
        <v>23328.038310452353</v>
      </c>
      <c r="E13" s="210">
        <v>67.162999999999997</v>
      </c>
      <c r="F13" s="211">
        <v>18734325</v>
      </c>
      <c r="G13" s="212">
        <v>23244.84835400444</v>
      </c>
      <c r="H13" s="210">
        <f>'14'!H11+'14'!H22+'14'!H33</f>
        <v>66.554999999999993</v>
      </c>
      <c r="I13" s="211">
        <f>'14'!I11+'14'!I22+'14'!I33</f>
        <v>19239237</v>
      </c>
      <c r="J13" s="212">
        <f t="shared" si="0"/>
        <v>24089.395988280372</v>
      </c>
    </row>
    <row r="14" spans="1:10" ht="16.5" thickBot="1" x14ac:dyDescent="0.3">
      <c r="A14" s="213" t="s">
        <v>79</v>
      </c>
      <c r="B14" s="214">
        <v>4053.9989999999998</v>
      </c>
      <c r="C14" s="215">
        <v>1077066321</v>
      </c>
      <c r="D14" s="216">
        <v>22139.997259496118</v>
      </c>
      <c r="E14" s="217">
        <v>4109.6120000000001</v>
      </c>
      <c r="F14" s="218">
        <v>1097140819</v>
      </c>
      <c r="G14" s="219">
        <v>22247.453429504618</v>
      </c>
      <c r="H14" s="217">
        <f>SUM(H8:H13)</f>
        <v>4197.3140000000003</v>
      </c>
      <c r="I14" s="218">
        <f>SUM(I8:I13)</f>
        <v>1134555913</v>
      </c>
      <c r="J14" s="219">
        <f t="shared" si="0"/>
        <v>22525.43557220959</v>
      </c>
    </row>
    <row r="15" spans="1:10" x14ac:dyDescent="0.25">
      <c r="A15" s="1"/>
      <c r="B15" s="1"/>
      <c r="C15" s="80"/>
      <c r="D15" s="285"/>
      <c r="E15" s="1"/>
      <c r="F15" s="1"/>
      <c r="G15" s="285"/>
      <c r="H15" s="324"/>
      <c r="I15" s="325"/>
      <c r="J15" s="286"/>
    </row>
    <row r="16" spans="1:10" x14ac:dyDescent="0.25">
      <c r="H16" s="107"/>
      <c r="I16" s="192"/>
      <c r="J16" s="287"/>
    </row>
    <row r="17" spans="8:10" x14ac:dyDescent="0.25">
      <c r="I17" s="192"/>
      <c r="J17" s="192"/>
    </row>
    <row r="18" spans="8:10" x14ac:dyDescent="0.25">
      <c r="H18" s="319"/>
      <c r="I18" s="320"/>
      <c r="J18" s="320"/>
    </row>
  </sheetData>
  <mergeCells count="14">
    <mergeCell ref="G6:G7"/>
    <mergeCell ref="H6:H7"/>
    <mergeCell ref="I6:I7"/>
    <mergeCell ref="J6:J7"/>
    <mergeCell ref="A2:B2"/>
    <mergeCell ref="A5:A7"/>
    <mergeCell ref="B5:D5"/>
    <mergeCell ref="E5:G5"/>
    <mergeCell ref="H5:J5"/>
    <mergeCell ref="B6:B7"/>
    <mergeCell ref="C6:C7"/>
    <mergeCell ref="D6:D7"/>
    <mergeCell ref="E6:E7"/>
    <mergeCell ref="F6:F7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C42" sqref="C42"/>
    </sheetView>
  </sheetViews>
  <sheetFormatPr defaultRowHeight="15" x14ac:dyDescent="0.25"/>
  <cols>
    <col min="1" max="1" width="15.5703125" customWidth="1"/>
    <col min="2" max="2" width="8.7109375" customWidth="1"/>
    <col min="3" max="3" width="12.28515625" customWidth="1"/>
    <col min="4" max="4" width="7.42578125" customWidth="1"/>
    <col min="5" max="5" width="8.85546875" customWidth="1"/>
    <col min="6" max="6" width="12.42578125" customWidth="1"/>
    <col min="7" max="7" width="7.5703125" customWidth="1"/>
    <col min="8" max="8" width="9.28515625" customWidth="1"/>
    <col min="9" max="9" width="12.5703125" customWidth="1"/>
    <col min="10" max="10" width="7.42578125" customWidth="1"/>
  </cols>
  <sheetData>
    <row r="1" spans="1:10" x14ac:dyDescent="0.25">
      <c r="A1" s="220" t="s">
        <v>81</v>
      </c>
      <c r="B1" s="6"/>
      <c r="C1" s="1"/>
      <c r="D1" s="1"/>
      <c r="E1" s="1"/>
      <c r="F1" s="1"/>
      <c r="G1" s="1"/>
      <c r="H1" s="1"/>
      <c r="I1" s="1"/>
      <c r="J1" s="1"/>
    </row>
    <row r="2" spans="1:10" ht="15.75" thickBot="1" x14ac:dyDescent="0.3">
      <c r="A2" s="6" t="s">
        <v>1</v>
      </c>
      <c r="B2" s="6" t="s">
        <v>1</v>
      </c>
      <c r="C2" s="6"/>
      <c r="D2" s="6"/>
      <c r="E2" s="6"/>
      <c r="F2" s="6"/>
      <c r="G2" s="6"/>
      <c r="H2" s="1"/>
      <c r="I2" s="1" t="s">
        <v>1</v>
      </c>
      <c r="J2" s="1"/>
    </row>
    <row r="3" spans="1:10" ht="15.75" thickBot="1" x14ac:dyDescent="0.3">
      <c r="A3" s="418" t="s">
        <v>82</v>
      </c>
      <c r="B3" s="419"/>
      <c r="C3" s="419"/>
      <c r="D3" s="419"/>
      <c r="E3" s="419"/>
      <c r="F3" s="419"/>
      <c r="G3" s="419"/>
      <c r="H3" s="419"/>
      <c r="I3" s="419"/>
      <c r="J3" s="420"/>
    </row>
    <row r="4" spans="1:10" ht="15.75" thickBot="1" x14ac:dyDescent="0.3">
      <c r="A4" s="392" t="s">
        <v>72</v>
      </c>
      <c r="B4" s="412" t="s">
        <v>73</v>
      </c>
      <c r="C4" s="413"/>
      <c r="D4" s="414"/>
      <c r="E4" s="415" t="s">
        <v>74</v>
      </c>
      <c r="F4" s="416"/>
      <c r="G4" s="417"/>
      <c r="H4" s="415" t="s">
        <v>109</v>
      </c>
      <c r="I4" s="416"/>
      <c r="J4" s="417"/>
    </row>
    <row r="5" spans="1:10" ht="36.75" thickBot="1" x14ac:dyDescent="0.3">
      <c r="A5" s="394"/>
      <c r="B5" s="221" t="s">
        <v>75</v>
      </c>
      <c r="C5" s="222" t="s">
        <v>83</v>
      </c>
      <c r="D5" s="223" t="s">
        <v>77</v>
      </c>
      <c r="E5" s="221" t="s">
        <v>75</v>
      </c>
      <c r="F5" s="222" t="s">
        <v>83</v>
      </c>
      <c r="G5" s="223" t="s">
        <v>77</v>
      </c>
      <c r="H5" s="221" t="s">
        <v>75</v>
      </c>
      <c r="I5" s="222" t="s">
        <v>83</v>
      </c>
      <c r="J5" s="223" t="s">
        <v>77</v>
      </c>
    </row>
    <row r="6" spans="1:10" x14ac:dyDescent="0.25">
      <c r="A6" s="224" t="s">
        <v>28</v>
      </c>
      <c r="B6" s="202">
        <v>344.40499999999997</v>
      </c>
      <c r="C6" s="203">
        <v>88575715</v>
      </c>
      <c r="D6" s="204">
        <v>21432.062784609207</v>
      </c>
      <c r="E6" s="202">
        <v>356.94900000000001</v>
      </c>
      <c r="F6" s="203">
        <v>90910584</v>
      </c>
      <c r="G6" s="204">
        <v>21223.989981762101</v>
      </c>
      <c r="H6" s="202">
        <v>360.74400000000003</v>
      </c>
      <c r="I6" s="203">
        <v>91952879</v>
      </c>
      <c r="J6" s="204">
        <f t="shared" ref="J6:J12" si="0">I6/H6/12</f>
        <v>21241.489578944256</v>
      </c>
    </row>
    <row r="7" spans="1:10" x14ac:dyDescent="0.25">
      <c r="A7" s="225" t="s">
        <v>39</v>
      </c>
      <c r="B7" s="206">
        <v>750.17899999999997</v>
      </c>
      <c r="C7" s="207">
        <v>214615445</v>
      </c>
      <c r="D7" s="226">
        <v>23840.470629898555</v>
      </c>
      <c r="E7" s="206">
        <v>751.26099999999997</v>
      </c>
      <c r="F7" s="207">
        <v>218362446</v>
      </c>
      <c r="G7" s="226">
        <v>24221.769132165788</v>
      </c>
      <c r="H7" s="206">
        <v>779.55899999999997</v>
      </c>
      <c r="I7" s="207">
        <v>228176630</v>
      </c>
      <c r="J7" s="226">
        <f t="shared" si="0"/>
        <v>24391.635741062146</v>
      </c>
    </row>
    <row r="8" spans="1:10" x14ac:dyDescent="0.25">
      <c r="A8" s="225" t="s">
        <v>30</v>
      </c>
      <c r="B8" s="206">
        <v>86.734999999999999</v>
      </c>
      <c r="C8" s="207">
        <v>21503258</v>
      </c>
      <c r="D8" s="226">
        <v>20659.920063027228</v>
      </c>
      <c r="E8" s="206">
        <v>90.12</v>
      </c>
      <c r="F8" s="207">
        <v>22937880</v>
      </c>
      <c r="G8" s="226">
        <v>21210.497114957834</v>
      </c>
      <c r="H8" s="206">
        <v>98.811000000000007</v>
      </c>
      <c r="I8" s="207">
        <v>25728706</v>
      </c>
      <c r="J8" s="226">
        <f t="shared" si="0"/>
        <v>21698.584503074893</v>
      </c>
    </row>
    <row r="9" spans="1:10" x14ac:dyDescent="0.25">
      <c r="A9" s="225" t="s">
        <v>31</v>
      </c>
      <c r="B9" s="206">
        <v>179.38200000000001</v>
      </c>
      <c r="C9" s="207">
        <v>29830101</v>
      </c>
      <c r="D9" s="226">
        <v>13857.81042691017</v>
      </c>
      <c r="E9" s="206">
        <v>183.28299999999999</v>
      </c>
      <c r="F9" s="207">
        <v>30887670</v>
      </c>
      <c r="G9" s="226">
        <v>14043.705635547216</v>
      </c>
      <c r="H9" s="206">
        <v>186.7</v>
      </c>
      <c r="I9" s="207">
        <v>31329871</v>
      </c>
      <c r="J9" s="226">
        <f t="shared" si="0"/>
        <v>13984.052401356901</v>
      </c>
    </row>
    <row r="10" spans="1:10" x14ac:dyDescent="0.25">
      <c r="A10" s="225" t="s">
        <v>14</v>
      </c>
      <c r="B10" s="206">
        <v>75.05</v>
      </c>
      <c r="C10" s="207">
        <v>22678625</v>
      </c>
      <c r="D10" s="226">
        <v>25181.68443260049</v>
      </c>
      <c r="E10" s="206">
        <v>78.962999999999994</v>
      </c>
      <c r="F10" s="207">
        <v>24855851</v>
      </c>
      <c r="G10" s="226">
        <v>26231.537766633319</v>
      </c>
      <c r="H10" s="206">
        <v>84.911000000000001</v>
      </c>
      <c r="I10" s="207">
        <v>27090002</v>
      </c>
      <c r="J10" s="226">
        <f t="shared" si="0"/>
        <v>26586.663290582688</v>
      </c>
    </row>
    <row r="11" spans="1:10" ht="15.75" thickBot="1" x14ac:dyDescent="0.3">
      <c r="A11" s="227" t="s">
        <v>16</v>
      </c>
      <c r="B11" s="228">
        <v>13.776999999999999</v>
      </c>
      <c r="C11" s="229">
        <v>3852532</v>
      </c>
      <c r="D11" s="226">
        <v>23302.920326147447</v>
      </c>
      <c r="E11" s="228">
        <v>14.292999999999999</v>
      </c>
      <c r="F11" s="229">
        <v>4084749</v>
      </c>
      <c r="G11" s="226">
        <v>23815.556566151266</v>
      </c>
      <c r="H11" s="228">
        <v>14.496</v>
      </c>
      <c r="I11" s="229">
        <v>4222894</v>
      </c>
      <c r="J11" s="226">
        <f t="shared" si="0"/>
        <v>24276.202630610744</v>
      </c>
    </row>
    <row r="12" spans="1:10" ht="15.75" thickBot="1" x14ac:dyDescent="0.3">
      <c r="A12" s="230" t="s">
        <v>79</v>
      </c>
      <c r="B12" s="217">
        <v>1449.5279999999998</v>
      </c>
      <c r="C12" s="218">
        <v>381055676</v>
      </c>
      <c r="D12" s="231">
        <v>21906.882562231753</v>
      </c>
      <c r="E12" s="217">
        <v>1474.8689999999997</v>
      </c>
      <c r="F12" s="218">
        <v>392039180</v>
      </c>
      <c r="G12" s="231">
        <v>22151.073530372305</v>
      </c>
      <c r="H12" s="217">
        <f>SUM(H6:H11)</f>
        <v>1525.221</v>
      </c>
      <c r="I12" s="218">
        <f>SUM(I6:I11)</f>
        <v>408500982</v>
      </c>
      <c r="J12" s="231">
        <f t="shared" si="0"/>
        <v>22319.223574813092</v>
      </c>
    </row>
    <row r="13" spans="1:10" ht="15.75" thickBo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15.75" thickBot="1" x14ac:dyDescent="0.3">
      <c r="A14" s="418" t="s">
        <v>84</v>
      </c>
      <c r="B14" s="419"/>
      <c r="C14" s="419"/>
      <c r="D14" s="419"/>
      <c r="E14" s="419"/>
      <c r="F14" s="419"/>
      <c r="G14" s="419"/>
      <c r="H14" s="419"/>
      <c r="I14" s="419"/>
      <c r="J14" s="420"/>
    </row>
    <row r="15" spans="1:10" ht="15.75" thickBot="1" x14ac:dyDescent="0.3">
      <c r="A15" s="392" t="s">
        <v>72</v>
      </c>
      <c r="B15" s="412" t="s">
        <v>73</v>
      </c>
      <c r="C15" s="413"/>
      <c r="D15" s="414"/>
      <c r="E15" s="415" t="s">
        <v>74</v>
      </c>
      <c r="F15" s="416"/>
      <c r="G15" s="417"/>
      <c r="H15" s="415" t="s">
        <v>109</v>
      </c>
      <c r="I15" s="416"/>
      <c r="J15" s="417"/>
    </row>
    <row r="16" spans="1:10" ht="36.75" thickBot="1" x14ac:dyDescent="0.3">
      <c r="A16" s="394"/>
      <c r="B16" s="221" t="s">
        <v>75</v>
      </c>
      <c r="C16" s="222" t="s">
        <v>83</v>
      </c>
      <c r="D16" s="223" t="s">
        <v>77</v>
      </c>
      <c r="E16" s="221" t="s">
        <v>75</v>
      </c>
      <c r="F16" s="222" t="s">
        <v>83</v>
      </c>
      <c r="G16" s="223" t="s">
        <v>77</v>
      </c>
      <c r="H16" s="221" t="s">
        <v>75</v>
      </c>
      <c r="I16" s="222" t="s">
        <v>83</v>
      </c>
      <c r="J16" s="223" t="s">
        <v>77</v>
      </c>
    </row>
    <row r="17" spans="1:10" x14ac:dyDescent="0.25">
      <c r="A17" s="224" t="s">
        <v>28</v>
      </c>
      <c r="B17" s="232">
        <v>278.54899999999998</v>
      </c>
      <c r="C17" s="233">
        <v>72337000</v>
      </c>
      <c r="D17" s="226">
        <v>21641.015883501048</v>
      </c>
      <c r="E17" s="232">
        <v>283.47899999999998</v>
      </c>
      <c r="F17" s="233">
        <v>72954102</v>
      </c>
      <c r="G17" s="226">
        <v>21446.063024068804</v>
      </c>
      <c r="H17" s="232">
        <v>289.51900000000001</v>
      </c>
      <c r="I17" s="233">
        <v>74530500</v>
      </c>
      <c r="J17" s="226">
        <f t="shared" ref="J17:J23" si="1">I17/H17/12</f>
        <v>21452.391725586229</v>
      </c>
    </row>
    <row r="18" spans="1:10" x14ac:dyDescent="0.25">
      <c r="A18" s="234" t="s">
        <v>85</v>
      </c>
      <c r="B18" s="235">
        <v>716.41699999999992</v>
      </c>
      <c r="C18" s="207">
        <v>199985194</v>
      </c>
      <c r="D18" s="226">
        <v>23262.196225568816</v>
      </c>
      <c r="E18" s="235">
        <v>723.28899999999999</v>
      </c>
      <c r="F18" s="207">
        <v>201682868</v>
      </c>
      <c r="G18" s="226">
        <v>23236.777645818845</v>
      </c>
      <c r="H18" s="235">
        <v>730.79099999999994</v>
      </c>
      <c r="I18" s="207">
        <v>207904213</v>
      </c>
      <c r="J18" s="226">
        <f t="shared" si="1"/>
        <v>23707.668927687031</v>
      </c>
    </row>
    <row r="19" spans="1:10" x14ac:dyDescent="0.25">
      <c r="A19" s="225" t="s">
        <v>30</v>
      </c>
      <c r="B19" s="235">
        <v>57.24</v>
      </c>
      <c r="C19" s="207">
        <v>14906221</v>
      </c>
      <c r="D19" s="226">
        <v>21701.346668996037</v>
      </c>
      <c r="E19" s="235">
        <v>58.320999999999998</v>
      </c>
      <c r="F19" s="207">
        <v>15292989</v>
      </c>
      <c r="G19" s="226">
        <v>21851.747226556472</v>
      </c>
      <c r="H19" s="235">
        <v>61.183999999999997</v>
      </c>
      <c r="I19" s="207">
        <v>15637490</v>
      </c>
      <c r="J19" s="226">
        <f t="shared" si="1"/>
        <v>21298.446761680614</v>
      </c>
    </row>
    <row r="20" spans="1:10" x14ac:dyDescent="0.25">
      <c r="A20" s="225" t="s">
        <v>31</v>
      </c>
      <c r="B20" s="235">
        <v>143.80500000000001</v>
      </c>
      <c r="C20" s="207">
        <v>23430314</v>
      </c>
      <c r="D20" s="226">
        <v>13577.595818411506</v>
      </c>
      <c r="E20" s="235">
        <v>141.59200000000001</v>
      </c>
      <c r="F20" s="207">
        <v>23112009</v>
      </c>
      <c r="G20" s="226">
        <v>13602.468712921633</v>
      </c>
      <c r="H20" s="235">
        <v>140.41200000000001</v>
      </c>
      <c r="I20" s="207">
        <v>23819782</v>
      </c>
      <c r="J20" s="226">
        <f t="shared" si="1"/>
        <v>14136.838969128943</v>
      </c>
    </row>
    <row r="21" spans="1:10" x14ac:dyDescent="0.25">
      <c r="A21" s="225" t="s">
        <v>14</v>
      </c>
      <c r="B21" s="235">
        <v>84.090999999999994</v>
      </c>
      <c r="C21" s="207">
        <v>25260161</v>
      </c>
      <c r="D21" s="226">
        <v>25032.564919749639</v>
      </c>
      <c r="E21" s="235">
        <v>86.358000000000004</v>
      </c>
      <c r="F21" s="207">
        <v>25572181</v>
      </c>
      <c r="G21" s="226">
        <v>24676.521958976969</v>
      </c>
      <c r="H21" s="235">
        <v>88.049000000000007</v>
      </c>
      <c r="I21" s="207">
        <v>26420955</v>
      </c>
      <c r="J21" s="226">
        <f t="shared" si="1"/>
        <v>25005.919999091417</v>
      </c>
    </row>
    <row r="22" spans="1:10" ht="15.75" thickBot="1" x14ac:dyDescent="0.3">
      <c r="A22" s="227" t="s">
        <v>16</v>
      </c>
      <c r="B22" s="236">
        <v>26.042999999999999</v>
      </c>
      <c r="C22" s="229">
        <v>6996910</v>
      </c>
      <c r="D22" s="226">
        <v>22388.965684956929</v>
      </c>
      <c r="E22" s="236">
        <v>26.658999999999999</v>
      </c>
      <c r="F22" s="229">
        <v>7148731</v>
      </c>
      <c r="G22" s="226">
        <v>22346.208910061643</v>
      </c>
      <c r="H22" s="236">
        <v>26.38</v>
      </c>
      <c r="I22" s="229">
        <v>7364690</v>
      </c>
      <c r="J22" s="226">
        <f t="shared" si="1"/>
        <v>23264.752337629518</v>
      </c>
    </row>
    <row r="23" spans="1:10" ht="15.75" thickBot="1" x14ac:dyDescent="0.3">
      <c r="A23" s="230" t="s">
        <v>79</v>
      </c>
      <c r="B23" s="217">
        <v>1306.1449999999998</v>
      </c>
      <c r="C23" s="218">
        <v>342915800</v>
      </c>
      <c r="D23" s="231">
        <v>21878.364704276071</v>
      </c>
      <c r="E23" s="217">
        <v>1319.6980000000001</v>
      </c>
      <c r="F23" s="218">
        <v>345762880</v>
      </c>
      <c r="G23" s="231">
        <v>21833.459877436606</v>
      </c>
      <c r="H23" s="217">
        <f>SUM(H17:H22)</f>
        <v>1336.335</v>
      </c>
      <c r="I23" s="218">
        <f>SUM(I17:I22)</f>
        <v>355677630</v>
      </c>
      <c r="J23" s="231">
        <f t="shared" si="1"/>
        <v>22179.919331604728</v>
      </c>
    </row>
    <row r="24" spans="1:10" ht="15.75" thickBo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5.75" thickBot="1" x14ac:dyDescent="0.3">
      <c r="A25" s="418" t="s">
        <v>86</v>
      </c>
      <c r="B25" s="419"/>
      <c r="C25" s="419"/>
      <c r="D25" s="419"/>
      <c r="E25" s="419"/>
      <c r="F25" s="419"/>
      <c r="G25" s="419"/>
      <c r="H25" s="419"/>
      <c r="I25" s="419"/>
      <c r="J25" s="420"/>
    </row>
    <row r="26" spans="1:10" ht="15.75" thickBot="1" x14ac:dyDescent="0.3">
      <c r="A26" s="392" t="s">
        <v>72</v>
      </c>
      <c r="B26" s="412" t="s">
        <v>73</v>
      </c>
      <c r="C26" s="413"/>
      <c r="D26" s="414"/>
      <c r="E26" s="415" t="s">
        <v>74</v>
      </c>
      <c r="F26" s="416"/>
      <c r="G26" s="417"/>
      <c r="H26" s="415" t="s">
        <v>109</v>
      </c>
      <c r="I26" s="416"/>
      <c r="J26" s="417"/>
    </row>
    <row r="27" spans="1:10" ht="36.75" thickBot="1" x14ac:dyDescent="0.3">
      <c r="A27" s="394"/>
      <c r="B27" s="221" t="s">
        <v>75</v>
      </c>
      <c r="C27" s="222" t="s">
        <v>83</v>
      </c>
      <c r="D27" s="223" t="s">
        <v>77</v>
      </c>
      <c r="E27" s="221" t="s">
        <v>75</v>
      </c>
      <c r="F27" s="222" t="s">
        <v>83</v>
      </c>
      <c r="G27" s="223" t="s">
        <v>77</v>
      </c>
      <c r="H27" s="221" t="s">
        <v>75</v>
      </c>
      <c r="I27" s="222" t="s">
        <v>83</v>
      </c>
      <c r="J27" s="223" t="s">
        <v>77</v>
      </c>
    </row>
    <row r="28" spans="1:10" x14ac:dyDescent="0.25">
      <c r="A28" s="224" t="s">
        <v>28</v>
      </c>
      <c r="B28" s="237">
        <v>297.298</v>
      </c>
      <c r="C28" s="238">
        <v>74857859</v>
      </c>
      <c r="D28" s="226">
        <v>20982.835123904861</v>
      </c>
      <c r="E28" s="237">
        <v>306.09500000000003</v>
      </c>
      <c r="F28" s="238">
        <v>76460324</v>
      </c>
      <c r="G28" s="226">
        <v>20816.065818346153</v>
      </c>
      <c r="H28" s="237">
        <v>305.60000000000002</v>
      </c>
      <c r="I28" s="238">
        <v>78239575</v>
      </c>
      <c r="J28" s="226">
        <f>I28/H28/12</f>
        <v>21334.962641797556</v>
      </c>
    </row>
    <row r="29" spans="1:10" x14ac:dyDescent="0.25">
      <c r="A29" s="239" t="s">
        <v>87</v>
      </c>
      <c r="B29" s="206">
        <v>672.51400000000001</v>
      </c>
      <c r="C29" s="207">
        <v>198188423</v>
      </c>
      <c r="D29" s="226">
        <v>24558.153312297833</v>
      </c>
      <c r="E29" s="206">
        <v>675.43700000000001</v>
      </c>
      <c r="F29" s="207">
        <v>200697554</v>
      </c>
      <c r="G29" s="226">
        <v>24761.44505951949</v>
      </c>
      <c r="H29" s="206">
        <v>685.3900000000001</v>
      </c>
      <c r="I29" s="207">
        <v>206852916</v>
      </c>
      <c r="J29" s="226">
        <f t="shared" ref="J29:J34" si="2">I29/H29/12</f>
        <v>25150.269189804341</v>
      </c>
    </row>
    <row r="30" spans="1:10" x14ac:dyDescent="0.25">
      <c r="A30" s="225" t="s">
        <v>30</v>
      </c>
      <c r="B30" s="206">
        <v>51.177</v>
      </c>
      <c r="C30" s="207">
        <v>12552462</v>
      </c>
      <c r="D30" s="226">
        <v>20439.621314262266</v>
      </c>
      <c r="E30" s="206">
        <v>50.74</v>
      </c>
      <c r="F30" s="207">
        <v>12751762</v>
      </c>
      <c r="G30" s="226">
        <v>20942.980554460646</v>
      </c>
      <c r="H30" s="206">
        <v>52.58</v>
      </c>
      <c r="I30" s="207">
        <v>13428706</v>
      </c>
      <c r="J30" s="226">
        <f t="shared" si="2"/>
        <v>21282.975148979334</v>
      </c>
    </row>
    <row r="31" spans="1:10" x14ac:dyDescent="0.25">
      <c r="A31" s="225" t="s">
        <v>31</v>
      </c>
      <c r="B31" s="206">
        <v>149.333</v>
      </c>
      <c r="C31" s="207">
        <v>25147379</v>
      </c>
      <c r="D31" s="226">
        <v>14033.16692671189</v>
      </c>
      <c r="E31" s="206">
        <v>150.607</v>
      </c>
      <c r="F31" s="207">
        <v>25664073</v>
      </c>
      <c r="G31" s="226">
        <v>14200.354233202974</v>
      </c>
      <c r="H31" s="206">
        <v>156.07300000000001</v>
      </c>
      <c r="I31" s="207">
        <v>26863283</v>
      </c>
      <c r="J31" s="226">
        <f t="shared" si="2"/>
        <v>14343.332393602139</v>
      </c>
    </row>
    <row r="32" spans="1:10" x14ac:dyDescent="0.25">
      <c r="A32" s="225" t="s">
        <v>14</v>
      </c>
      <c r="B32" s="206">
        <v>101.976</v>
      </c>
      <c r="C32" s="207">
        <v>34764908</v>
      </c>
      <c r="D32" s="226">
        <v>28409.387176067572</v>
      </c>
      <c r="E32" s="206">
        <v>105.955</v>
      </c>
      <c r="F32" s="207">
        <v>36264201</v>
      </c>
      <c r="G32" s="226">
        <v>28521.70025010618</v>
      </c>
      <c r="H32" s="206">
        <v>110.43600000000001</v>
      </c>
      <c r="I32" s="207">
        <v>37341168</v>
      </c>
      <c r="J32" s="226">
        <f>I32/H32/12</f>
        <v>28177.079937701474</v>
      </c>
    </row>
    <row r="33" spans="1:10" ht="15.75" thickBot="1" x14ac:dyDescent="0.3">
      <c r="A33" s="227" t="s">
        <v>16</v>
      </c>
      <c r="B33" s="228">
        <v>26.027999999999999</v>
      </c>
      <c r="C33" s="229">
        <v>7583814</v>
      </c>
      <c r="D33" s="226">
        <v>24280.947441217151</v>
      </c>
      <c r="E33" s="228">
        <v>26.210999999999999</v>
      </c>
      <c r="F33" s="229">
        <v>7500845</v>
      </c>
      <c r="G33" s="226">
        <v>23847.637124362547</v>
      </c>
      <c r="H33" s="228">
        <v>25.678999999999998</v>
      </c>
      <c r="I33" s="229">
        <v>7651653</v>
      </c>
      <c r="J33" s="226">
        <f t="shared" si="2"/>
        <v>24831.097394758366</v>
      </c>
    </row>
    <row r="34" spans="1:10" ht="15.75" thickBot="1" x14ac:dyDescent="0.3">
      <c r="A34" s="230" t="s">
        <v>79</v>
      </c>
      <c r="B34" s="217">
        <v>1298.3260000000002</v>
      </c>
      <c r="C34" s="218">
        <v>353094845</v>
      </c>
      <c r="D34" s="231">
        <v>22663.468509963339</v>
      </c>
      <c r="E34" s="217">
        <v>1315.0450000000001</v>
      </c>
      <c r="F34" s="218">
        <v>359338759</v>
      </c>
      <c r="G34" s="231">
        <v>22771.005238097048</v>
      </c>
      <c r="H34" s="217">
        <f>SUM(H28:H33)</f>
        <v>1335.7580000000003</v>
      </c>
      <c r="I34" s="218">
        <f>SUM(I28:I33)</f>
        <v>370377301</v>
      </c>
      <c r="J34" s="231">
        <f t="shared" si="2"/>
        <v>23106.562029449444</v>
      </c>
    </row>
    <row r="35" spans="1:10" ht="15.75" thickBo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ht="15.75" thickBot="1" x14ac:dyDescent="0.3">
      <c r="A36" s="404" t="s">
        <v>88</v>
      </c>
      <c r="B36" s="406" t="s">
        <v>73</v>
      </c>
      <c r="C36" s="407"/>
      <c r="D36" s="408"/>
      <c r="E36" s="409" t="s">
        <v>74</v>
      </c>
      <c r="F36" s="410"/>
      <c r="G36" s="411"/>
      <c r="H36" s="409" t="s">
        <v>109</v>
      </c>
      <c r="I36" s="410"/>
      <c r="J36" s="411"/>
    </row>
    <row r="37" spans="1:10" ht="15.75" thickBot="1" x14ac:dyDescent="0.3">
      <c r="A37" s="405"/>
      <c r="B37" s="240">
        <v>4053.9989999999998</v>
      </c>
      <c r="C37" s="241">
        <v>1077066321</v>
      </c>
      <c r="D37" s="242">
        <v>22139.997259496118</v>
      </c>
      <c r="E37" s="240">
        <v>4109.6120000000001</v>
      </c>
      <c r="F37" s="241">
        <v>1097140819</v>
      </c>
      <c r="G37" s="243">
        <v>22247.453429504618</v>
      </c>
      <c r="H37" s="240">
        <f>H12+H23+H34</f>
        <v>4197.3140000000003</v>
      </c>
      <c r="I37" s="241">
        <f>I12+I23+I34</f>
        <v>1134555913</v>
      </c>
      <c r="J37" s="243">
        <f>I37/H37/12</f>
        <v>22525.43557220959</v>
      </c>
    </row>
    <row r="38" spans="1:1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 x14ac:dyDescent="0.25">
      <c r="A39" s="1"/>
      <c r="B39" s="1"/>
      <c r="C39" s="1"/>
      <c r="D39" s="1"/>
      <c r="E39" s="1"/>
      <c r="F39" s="1"/>
      <c r="G39" s="1"/>
      <c r="H39" s="1"/>
      <c r="I39" s="1" t="s">
        <v>1</v>
      </c>
      <c r="J39" s="1"/>
    </row>
    <row r="40" spans="1:1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</row>
  </sheetData>
  <mergeCells count="19">
    <mergeCell ref="A14:J14"/>
    <mergeCell ref="A3:J3"/>
    <mergeCell ref="A4:A5"/>
    <mergeCell ref="B4:D4"/>
    <mergeCell ref="E4:G4"/>
    <mergeCell ref="H4:J4"/>
    <mergeCell ref="A36:A37"/>
    <mergeCell ref="B36:D36"/>
    <mergeCell ref="E36:G36"/>
    <mergeCell ref="H36:J36"/>
    <mergeCell ref="A15:A16"/>
    <mergeCell ref="B15:D15"/>
    <mergeCell ref="E15:G15"/>
    <mergeCell ref="H15:J15"/>
    <mergeCell ref="A25:J25"/>
    <mergeCell ref="A26:A27"/>
    <mergeCell ref="B26:D26"/>
    <mergeCell ref="E26:G26"/>
    <mergeCell ref="H26:J26"/>
  </mergeCells>
  <pageMargins left="0.23622047244094491" right="0.23622047244094491" top="0.78740157480314965" bottom="0.78740157480314965" header="0.31496062992125984" footer="0.31496062992125984"/>
  <pageSetup paperSize="9" scale="9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2"/>
  <sheetViews>
    <sheetView workbookViewId="0">
      <selection activeCell="A21" sqref="A21"/>
    </sheetView>
  </sheetViews>
  <sheetFormatPr defaultRowHeight="15" x14ac:dyDescent="0.25"/>
  <cols>
    <col min="1" max="1" width="13.5703125" customWidth="1"/>
    <col min="2" max="2" width="12.140625" customWidth="1"/>
    <col min="3" max="3" width="13.140625" style="244" customWidth="1"/>
    <col min="4" max="5" width="12.140625" style="244" customWidth="1"/>
    <col min="6" max="6" width="13.7109375" style="244" customWidth="1"/>
    <col min="7" max="8" width="12.140625" style="244" customWidth="1"/>
    <col min="9" max="9" width="14.140625" style="244" customWidth="1"/>
    <col min="10" max="10" width="12.140625" style="244" customWidth="1"/>
  </cols>
  <sheetData>
    <row r="3" spans="1:10" x14ac:dyDescent="0.25">
      <c r="A3" s="421" t="s">
        <v>89</v>
      </c>
      <c r="B3" s="421"/>
      <c r="C3" s="421"/>
      <c r="D3" s="421"/>
      <c r="E3" s="421"/>
      <c r="F3" s="421"/>
      <c r="G3" s="421"/>
      <c r="H3" s="422"/>
      <c r="I3" s="422"/>
      <c r="J3" s="422"/>
    </row>
    <row r="4" spans="1:10" ht="15.75" thickBot="1" x14ac:dyDescent="0.3"/>
    <row r="5" spans="1:10" ht="15.75" thickBot="1" x14ac:dyDescent="0.3">
      <c r="A5" s="423" t="s">
        <v>72</v>
      </c>
      <c r="B5" s="395" t="s">
        <v>73</v>
      </c>
      <c r="C5" s="396"/>
      <c r="D5" s="397"/>
      <c r="E5" s="395" t="s">
        <v>74</v>
      </c>
      <c r="F5" s="396"/>
      <c r="G5" s="397"/>
      <c r="H5" s="395" t="s">
        <v>109</v>
      </c>
      <c r="I5" s="396"/>
      <c r="J5" s="397"/>
    </row>
    <row r="6" spans="1:10" ht="15" customHeight="1" x14ac:dyDescent="0.25">
      <c r="A6" s="424"/>
      <c r="B6" s="387" t="s">
        <v>75</v>
      </c>
      <c r="C6" s="389" t="s">
        <v>76</v>
      </c>
      <c r="D6" s="385" t="s">
        <v>77</v>
      </c>
      <c r="E6" s="387" t="s">
        <v>75</v>
      </c>
      <c r="F6" s="389" t="s">
        <v>76</v>
      </c>
      <c r="G6" s="385" t="s">
        <v>77</v>
      </c>
      <c r="H6" s="387" t="s">
        <v>75</v>
      </c>
      <c r="I6" s="389" t="s">
        <v>76</v>
      </c>
      <c r="J6" s="385" t="s">
        <v>77</v>
      </c>
    </row>
    <row r="7" spans="1:10" ht="32.25" customHeight="1" thickBot="1" x14ac:dyDescent="0.3">
      <c r="A7" s="425"/>
      <c r="B7" s="388"/>
      <c r="C7" s="390"/>
      <c r="D7" s="386" t="s">
        <v>78</v>
      </c>
      <c r="E7" s="388"/>
      <c r="F7" s="390"/>
      <c r="G7" s="386" t="s">
        <v>78</v>
      </c>
      <c r="H7" s="388"/>
      <c r="I7" s="390"/>
      <c r="J7" s="386" t="s">
        <v>78</v>
      </c>
    </row>
    <row r="8" spans="1:10" x14ac:dyDescent="0.25">
      <c r="A8" s="245" t="s">
        <v>14</v>
      </c>
      <c r="B8" s="248">
        <v>57.024000000000001</v>
      </c>
      <c r="C8" s="246">
        <v>16640216</v>
      </c>
      <c r="D8" s="247">
        <v>24317.562196034418</v>
      </c>
      <c r="E8" s="249">
        <v>52.728999999999999</v>
      </c>
      <c r="F8" s="246">
        <v>15409448</v>
      </c>
      <c r="G8" s="247">
        <v>24353.214865949794</v>
      </c>
      <c r="H8" s="249">
        <f>'16'!H8+'16'!H23+'16'!H38</f>
        <v>49.930999999999997</v>
      </c>
      <c r="I8" s="246">
        <f>'16'!I8+'16'!I23+'16'!I38</f>
        <v>14472152</v>
      </c>
      <c r="J8" s="247">
        <f>I8/H8/12</f>
        <v>24153.585281021147</v>
      </c>
    </row>
    <row r="9" spans="1:10" x14ac:dyDescent="0.25">
      <c r="A9" s="250" t="s">
        <v>10</v>
      </c>
      <c r="B9" s="248">
        <v>1320.163</v>
      </c>
      <c r="C9" s="246">
        <v>398861060</v>
      </c>
      <c r="D9" s="247">
        <v>25177.513433315937</v>
      </c>
      <c r="E9" s="249">
        <v>1264.8150000000001</v>
      </c>
      <c r="F9" s="246">
        <v>373615217</v>
      </c>
      <c r="G9" s="247">
        <v>24615.933094299693</v>
      </c>
      <c r="H9" s="249">
        <f>'16'!H9+'16'!H24+'16'!H39</f>
        <v>1217.58</v>
      </c>
      <c r="I9" s="246">
        <f>'16'!I9+'16'!I24+'16'!I39</f>
        <v>364836135</v>
      </c>
      <c r="J9" s="247">
        <f t="shared" ref="J9:J17" si="0">I9/H9/12</f>
        <v>24970.031743294076</v>
      </c>
    </row>
    <row r="10" spans="1:10" x14ac:dyDescent="0.25">
      <c r="A10" s="250" t="s">
        <v>11</v>
      </c>
      <c r="B10" s="248">
        <v>33.415999999999997</v>
      </c>
      <c r="C10" s="246">
        <v>10270024</v>
      </c>
      <c r="D10" s="247">
        <v>25611.543372436357</v>
      </c>
      <c r="E10" s="249">
        <v>34.747</v>
      </c>
      <c r="F10" s="246">
        <v>10737652</v>
      </c>
      <c r="G10" s="247">
        <v>25751.988181233872</v>
      </c>
      <c r="H10" s="249">
        <f>'16'!H10+'16'!H25+'16'!H40</f>
        <v>34.217999999999996</v>
      </c>
      <c r="I10" s="246">
        <f>'16'!I10+'16'!I25+'16'!I40</f>
        <v>11086917</v>
      </c>
      <c r="J10" s="247">
        <f t="shared" si="0"/>
        <v>27000.694079139637</v>
      </c>
    </row>
    <row r="11" spans="1:10" x14ac:dyDescent="0.25">
      <c r="A11" s="251" t="s">
        <v>90</v>
      </c>
      <c r="B11" s="248">
        <v>86.873999999999995</v>
      </c>
      <c r="C11" s="246">
        <v>26551196</v>
      </c>
      <c r="D11" s="247">
        <v>25469.066310595426</v>
      </c>
      <c r="E11" s="249">
        <v>78.447000000000003</v>
      </c>
      <c r="F11" s="246">
        <v>24340609</v>
      </c>
      <c r="G11" s="247">
        <v>25856.745106037619</v>
      </c>
      <c r="H11" s="249">
        <f>'16'!H11+'16'!H26+'16'!H41</f>
        <v>74.402000000000001</v>
      </c>
      <c r="I11" s="246">
        <f>'16'!I11+'16'!I26+'16'!I41</f>
        <v>22346591</v>
      </c>
      <c r="J11" s="247">
        <f t="shared" si="0"/>
        <v>25029.111000600344</v>
      </c>
    </row>
    <row r="12" spans="1:10" x14ac:dyDescent="0.25">
      <c r="A12" s="250" t="s">
        <v>91</v>
      </c>
      <c r="B12" s="248">
        <v>38.909999999999997</v>
      </c>
      <c r="C12" s="246">
        <v>11688842</v>
      </c>
      <c r="D12" s="247">
        <v>25033.928724406753</v>
      </c>
      <c r="E12" s="249">
        <v>41.042999999999999</v>
      </c>
      <c r="F12" s="246">
        <v>12288445</v>
      </c>
      <c r="G12" s="247">
        <v>24950.346790764161</v>
      </c>
      <c r="H12" s="249">
        <f>'16'!H12+'16'!H27+'16'!H42</f>
        <v>42.650999999999996</v>
      </c>
      <c r="I12" s="246">
        <f>'16'!I12+'16'!I27+'16'!I42</f>
        <v>12673761</v>
      </c>
      <c r="J12" s="247">
        <f t="shared" si="0"/>
        <v>24762.531945323673</v>
      </c>
    </row>
    <row r="13" spans="1:10" x14ac:dyDescent="0.25">
      <c r="A13" s="250" t="s">
        <v>13</v>
      </c>
      <c r="B13" s="248">
        <v>167.166</v>
      </c>
      <c r="C13" s="246">
        <v>38040439</v>
      </c>
      <c r="D13" s="247">
        <v>18963.405138205937</v>
      </c>
      <c r="E13" s="249">
        <v>157.261</v>
      </c>
      <c r="F13" s="246">
        <v>34487663</v>
      </c>
      <c r="G13" s="247">
        <v>18275.172589940714</v>
      </c>
      <c r="H13" s="249">
        <f>'16'!H13+'16'!H28+'16'!H43</f>
        <v>142.30900000000003</v>
      </c>
      <c r="I13" s="246">
        <f>'16'!I13+'16'!I28+'16'!I43</f>
        <v>31742266</v>
      </c>
      <c r="J13" s="247">
        <f t="shared" si="0"/>
        <v>18587.642618058821</v>
      </c>
    </row>
    <row r="14" spans="1:10" x14ac:dyDescent="0.25">
      <c r="A14" s="250" t="s">
        <v>16</v>
      </c>
      <c r="B14" s="248">
        <v>11.188000000000001</v>
      </c>
      <c r="C14" s="246">
        <v>2512302</v>
      </c>
      <c r="D14" s="247">
        <v>18712.77261351448</v>
      </c>
      <c r="E14" s="249">
        <v>10.786</v>
      </c>
      <c r="F14" s="246">
        <v>2666103</v>
      </c>
      <c r="G14" s="247">
        <v>20598.484146115337</v>
      </c>
      <c r="H14" s="249">
        <f>'16'!H14+'16'!H29+'16'!H44</f>
        <v>10.845000000000001</v>
      </c>
      <c r="I14" s="246">
        <f>'16'!I14+'16'!I29+'16'!I44</f>
        <v>2893565</v>
      </c>
      <c r="J14" s="247">
        <f t="shared" si="0"/>
        <v>22234.247733210388</v>
      </c>
    </row>
    <row r="15" spans="1:10" x14ac:dyDescent="0.25">
      <c r="A15" s="250" t="s">
        <v>37</v>
      </c>
      <c r="B15" s="248">
        <v>6.6749999999999998</v>
      </c>
      <c r="C15" s="246">
        <v>1852639</v>
      </c>
      <c r="D15" s="247">
        <v>23129.076154806491</v>
      </c>
      <c r="E15" s="249">
        <v>7.0289999999999999</v>
      </c>
      <c r="F15" s="246">
        <v>2101013</v>
      </c>
      <c r="G15" s="247">
        <v>24908.865651823402</v>
      </c>
      <c r="H15" s="249">
        <f>'16'!H15+'16'!H30+'16'!H45</f>
        <v>7.9809999999999999</v>
      </c>
      <c r="I15" s="246">
        <f>'16'!I15+'16'!I30+'16'!I45</f>
        <v>2017272</v>
      </c>
      <c r="J15" s="247">
        <f t="shared" si="0"/>
        <v>21063.275278787118</v>
      </c>
    </row>
    <row r="16" spans="1:10" x14ac:dyDescent="0.25">
      <c r="A16" s="250" t="s">
        <v>92</v>
      </c>
      <c r="B16" s="248">
        <v>154.60499999999999</v>
      </c>
      <c r="C16" s="246">
        <v>41003659</v>
      </c>
      <c r="D16" s="247">
        <v>22101.300626327309</v>
      </c>
      <c r="E16" s="249">
        <v>152.911</v>
      </c>
      <c r="F16" s="246">
        <v>39907676</v>
      </c>
      <c r="G16" s="247">
        <v>21748.858268317301</v>
      </c>
      <c r="H16" s="249">
        <f>'16'!H16+'16'!H31+'16'!H46</f>
        <v>142.91300000000001</v>
      </c>
      <c r="I16" s="246">
        <f>'16'!I16+'16'!I31+'16'!I46</f>
        <v>39163632</v>
      </c>
      <c r="J16" s="247">
        <f t="shared" si="0"/>
        <v>22836.52291953846</v>
      </c>
    </row>
    <row r="17" spans="1:10" ht="15.75" thickBot="1" x14ac:dyDescent="0.3">
      <c r="A17" s="252" t="s">
        <v>31</v>
      </c>
      <c r="B17" s="248">
        <v>13.280000000000001</v>
      </c>
      <c r="C17" s="246">
        <v>2143922</v>
      </c>
      <c r="D17" s="247">
        <v>13453.325803212851</v>
      </c>
      <c r="E17" s="249">
        <v>14.183</v>
      </c>
      <c r="F17" s="246">
        <v>2213893</v>
      </c>
      <c r="G17" s="247">
        <v>13007.90265341136</v>
      </c>
      <c r="H17" s="249">
        <f>'16'!H17+'16'!H32+'16'!H47</f>
        <v>13.278</v>
      </c>
      <c r="I17" s="246">
        <f>'16'!I17+'16'!I32+'16'!I47</f>
        <v>2142392</v>
      </c>
      <c r="J17" s="247">
        <f t="shared" si="0"/>
        <v>13445.749861926997</v>
      </c>
    </row>
    <row r="18" spans="1:10" ht="15.75" thickBot="1" x14ac:dyDescent="0.3">
      <c r="A18" s="253" t="s">
        <v>79</v>
      </c>
      <c r="B18" s="254">
        <v>1889.3009999999999</v>
      </c>
      <c r="C18" s="255">
        <v>549564299</v>
      </c>
      <c r="D18" s="256">
        <v>24240.195139189924</v>
      </c>
      <c r="E18" s="254">
        <v>1813.9510000000002</v>
      </c>
      <c r="F18" s="255">
        <v>517767719</v>
      </c>
      <c r="G18" s="256">
        <v>23786.370148182978</v>
      </c>
      <c r="H18" s="254">
        <f>SUM(H8:H17)</f>
        <v>1736.1080000000002</v>
      </c>
      <c r="I18" s="255">
        <f>SUM(I8:I17)</f>
        <v>503374683</v>
      </c>
      <c r="J18" s="256">
        <f>I18/H18/12</f>
        <v>24162.028082354318</v>
      </c>
    </row>
    <row r="19" spans="1:10" x14ac:dyDescent="0.25">
      <c r="A19" s="278"/>
      <c r="B19" s="278"/>
      <c r="C19" s="279"/>
      <c r="D19" s="279"/>
      <c r="E19" s="280"/>
      <c r="F19" s="280"/>
      <c r="G19" s="279"/>
      <c r="H19" s="324"/>
      <c r="I19" s="325"/>
      <c r="J19" s="279"/>
    </row>
    <row r="20" spans="1:10" x14ac:dyDescent="0.25">
      <c r="A20" s="281"/>
      <c r="B20" s="281"/>
      <c r="C20" s="282"/>
      <c r="D20" s="282"/>
      <c r="E20" s="282"/>
      <c r="F20" s="282"/>
      <c r="G20" s="283"/>
      <c r="H20" s="282"/>
      <c r="I20" s="284"/>
      <c r="J20" s="282"/>
    </row>
    <row r="21" spans="1:10" x14ac:dyDescent="0.25">
      <c r="H21" s="321"/>
      <c r="I21" s="300"/>
      <c r="J21" s="300"/>
    </row>
    <row r="22" spans="1:10" x14ac:dyDescent="0.25">
      <c r="H22" s="322"/>
      <c r="I22" s="323"/>
      <c r="J22" s="323"/>
    </row>
  </sheetData>
  <mergeCells count="14">
    <mergeCell ref="G6:G7"/>
    <mergeCell ref="H6:H7"/>
    <mergeCell ref="I6:I7"/>
    <mergeCell ref="J6:J7"/>
    <mergeCell ref="A3:J3"/>
    <mergeCell ref="A5:A7"/>
    <mergeCell ref="B5:D5"/>
    <mergeCell ref="E5:G5"/>
    <mergeCell ref="H5:J5"/>
    <mergeCell ref="B6:B7"/>
    <mergeCell ref="C6:C7"/>
    <mergeCell ref="D6:D7"/>
    <mergeCell ref="E6:E7"/>
    <mergeCell ref="F6:F7"/>
  </mergeCells>
  <pageMargins left="0.7" right="0.7" top="0.78740157499999996" bottom="0.78740157499999996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workbookViewId="0">
      <selection activeCell="H49" sqref="H49"/>
    </sheetView>
  </sheetViews>
  <sheetFormatPr defaultRowHeight="15" x14ac:dyDescent="0.25"/>
  <cols>
    <col min="1" max="1" width="14.85546875" customWidth="1"/>
    <col min="2" max="2" width="8.85546875" customWidth="1"/>
    <col min="3" max="3" width="10.85546875" customWidth="1"/>
    <col min="4" max="4" width="8.28515625" customWidth="1"/>
    <col min="5" max="5" width="8.5703125" customWidth="1"/>
    <col min="6" max="6" width="10.140625" customWidth="1"/>
    <col min="7" max="7" width="9.140625" customWidth="1"/>
    <col min="8" max="8" width="8.5703125" customWidth="1"/>
    <col min="9" max="9" width="9.5703125" customWidth="1"/>
    <col min="10" max="10" width="10.7109375" customWidth="1"/>
  </cols>
  <sheetData>
    <row r="1" spans="1:10" x14ac:dyDescent="0.25">
      <c r="A1" s="257" t="s">
        <v>1</v>
      </c>
    </row>
    <row r="2" spans="1:10" x14ac:dyDescent="0.25">
      <c r="A2" s="391" t="s">
        <v>1</v>
      </c>
      <c r="B2" s="391"/>
      <c r="E2" s="257" t="s">
        <v>1</v>
      </c>
    </row>
    <row r="3" spans="1:10" ht="29.25" customHeight="1" x14ac:dyDescent="0.25">
      <c r="A3" s="426" t="s">
        <v>93</v>
      </c>
      <c r="B3" s="426"/>
      <c r="C3" s="426"/>
      <c r="D3" s="426"/>
      <c r="E3" s="426"/>
      <c r="F3" s="426"/>
      <c r="G3" s="426"/>
      <c r="H3" s="427"/>
      <c r="I3" s="427"/>
      <c r="J3" s="427"/>
    </row>
    <row r="4" spans="1:10" ht="15.75" thickBot="1" x14ac:dyDescent="0.3">
      <c r="A4" s="6"/>
      <c r="B4" s="6"/>
      <c r="C4" s="6"/>
      <c r="D4" s="6"/>
      <c r="E4" s="6"/>
      <c r="F4" s="6"/>
      <c r="G4" s="6"/>
    </row>
    <row r="5" spans="1:10" ht="15.75" thickBot="1" x14ac:dyDescent="0.3">
      <c r="A5" s="418" t="s">
        <v>82</v>
      </c>
      <c r="B5" s="419"/>
      <c r="C5" s="419"/>
      <c r="D5" s="419"/>
      <c r="E5" s="419"/>
      <c r="F5" s="419"/>
      <c r="G5" s="419"/>
      <c r="H5" s="419"/>
      <c r="I5" s="419"/>
      <c r="J5" s="420"/>
    </row>
    <row r="6" spans="1:10" ht="15.75" thickBot="1" x14ac:dyDescent="0.3">
      <c r="A6" s="392" t="s">
        <v>72</v>
      </c>
      <c r="B6" s="412" t="s">
        <v>73</v>
      </c>
      <c r="C6" s="413"/>
      <c r="D6" s="414"/>
      <c r="E6" s="415" t="s">
        <v>74</v>
      </c>
      <c r="F6" s="416"/>
      <c r="G6" s="417"/>
      <c r="H6" s="415" t="s">
        <v>109</v>
      </c>
      <c r="I6" s="416"/>
      <c r="J6" s="417"/>
    </row>
    <row r="7" spans="1:10" ht="75.75" thickBot="1" x14ac:dyDescent="0.3">
      <c r="A7" s="393"/>
      <c r="B7" s="258" t="s">
        <v>75</v>
      </c>
      <c r="C7" s="259" t="s">
        <v>83</v>
      </c>
      <c r="D7" s="260" t="s">
        <v>77</v>
      </c>
      <c r="E7" s="258" t="s">
        <v>75</v>
      </c>
      <c r="F7" s="259" t="s">
        <v>83</v>
      </c>
      <c r="G7" s="260" t="s">
        <v>77</v>
      </c>
      <c r="H7" s="258" t="s">
        <v>75</v>
      </c>
      <c r="I7" s="259" t="s">
        <v>83</v>
      </c>
      <c r="J7" s="260" t="s">
        <v>77</v>
      </c>
    </row>
    <row r="8" spans="1:10" x14ac:dyDescent="0.25">
      <c r="A8" s="224" t="s">
        <v>14</v>
      </c>
      <c r="B8" s="261">
        <v>57.024000000000001</v>
      </c>
      <c r="C8" s="262">
        <v>16640216</v>
      </c>
      <c r="D8" s="263">
        <v>24317.562196034418</v>
      </c>
      <c r="E8" s="261">
        <v>52.728999999999999</v>
      </c>
      <c r="F8" s="262">
        <v>15409448</v>
      </c>
      <c r="G8" s="263">
        <v>24353.214865949794</v>
      </c>
      <c r="H8" s="261">
        <v>49.930999999999997</v>
      </c>
      <c r="I8" s="262">
        <v>14472152</v>
      </c>
      <c r="J8" s="263">
        <f>I8/H8/12</f>
        <v>24153.585281021147</v>
      </c>
    </row>
    <row r="9" spans="1:10" x14ac:dyDescent="0.25">
      <c r="A9" s="225" t="s">
        <v>10</v>
      </c>
      <c r="B9" s="264">
        <v>592.08400000000006</v>
      </c>
      <c r="C9" s="45">
        <v>177487207</v>
      </c>
      <c r="D9" s="46">
        <v>24980.578065499711</v>
      </c>
      <c r="E9" s="264">
        <v>580.54700000000003</v>
      </c>
      <c r="F9" s="45">
        <v>171290932</v>
      </c>
      <c r="G9" s="46">
        <v>24587.577462864047</v>
      </c>
      <c r="H9" s="264">
        <v>567.06999999999994</v>
      </c>
      <c r="I9" s="45">
        <v>173187581</v>
      </c>
      <c r="J9" s="46">
        <f t="shared" ref="J9:J18" si="0">I9/H9/12</f>
        <v>25450.647039460153</v>
      </c>
    </row>
    <row r="10" spans="1:10" x14ac:dyDescent="0.25">
      <c r="A10" s="225" t="s">
        <v>11</v>
      </c>
      <c r="B10" s="264">
        <v>30.166</v>
      </c>
      <c r="C10" s="45">
        <v>9106486</v>
      </c>
      <c r="D10" s="46">
        <v>25156.594620875596</v>
      </c>
      <c r="E10" s="264">
        <v>30.574999999999999</v>
      </c>
      <c r="F10" s="45">
        <v>9323399</v>
      </c>
      <c r="G10" s="46">
        <v>25411.281002998094</v>
      </c>
      <c r="H10" s="264">
        <v>29.516999999999999</v>
      </c>
      <c r="I10" s="45">
        <v>9478611</v>
      </c>
      <c r="J10" s="46">
        <f t="shared" si="0"/>
        <v>26760.31608903344</v>
      </c>
    </row>
    <row r="11" spans="1:10" x14ac:dyDescent="0.25">
      <c r="A11" s="239" t="s">
        <v>90</v>
      </c>
      <c r="B11" s="264">
        <v>78.790999999999997</v>
      </c>
      <c r="C11" s="45">
        <v>23891350</v>
      </c>
      <c r="D11" s="46">
        <v>25268.696086270429</v>
      </c>
      <c r="E11" s="264">
        <v>71.78</v>
      </c>
      <c r="F11" s="45">
        <v>22101180</v>
      </c>
      <c r="G11" s="46">
        <v>25658.470325996099</v>
      </c>
      <c r="H11" s="264">
        <v>68.745999999999995</v>
      </c>
      <c r="I11" s="45">
        <v>20188923</v>
      </c>
      <c r="J11" s="46">
        <f t="shared" si="0"/>
        <v>24472.845692840314</v>
      </c>
    </row>
    <row r="12" spans="1:10" x14ac:dyDescent="0.25">
      <c r="A12" s="225" t="s">
        <v>91</v>
      </c>
      <c r="B12" s="264">
        <v>31.53</v>
      </c>
      <c r="C12" s="45">
        <v>9637975</v>
      </c>
      <c r="D12" s="46">
        <v>25473.028332804737</v>
      </c>
      <c r="E12" s="264">
        <v>41.042999999999999</v>
      </c>
      <c r="F12" s="45">
        <v>12288445</v>
      </c>
      <c r="G12" s="46">
        <v>24950.346790764161</v>
      </c>
      <c r="H12" s="264">
        <v>42.650999999999996</v>
      </c>
      <c r="I12" s="45">
        <v>12673761</v>
      </c>
      <c r="J12" s="46">
        <f t="shared" si="0"/>
        <v>24762.531945323673</v>
      </c>
    </row>
    <row r="13" spans="1:10" x14ac:dyDescent="0.25">
      <c r="A13" s="225" t="s">
        <v>13</v>
      </c>
      <c r="B13" s="264">
        <v>86.006</v>
      </c>
      <c r="C13" s="45">
        <v>19110786</v>
      </c>
      <c r="D13" s="46">
        <v>18516.91161081785</v>
      </c>
      <c r="E13" s="264">
        <v>84.204999999999998</v>
      </c>
      <c r="F13" s="45">
        <v>17788704</v>
      </c>
      <c r="G13" s="46">
        <v>17604.56029926964</v>
      </c>
      <c r="H13" s="264">
        <v>81.259</v>
      </c>
      <c r="I13" s="45">
        <v>18190316</v>
      </c>
      <c r="J13" s="46">
        <f t="shared" si="0"/>
        <v>18654.667995750217</v>
      </c>
    </row>
    <row r="14" spans="1:10" x14ac:dyDescent="0.25">
      <c r="A14" s="225" t="s">
        <v>16</v>
      </c>
      <c r="B14" s="264">
        <v>11.188000000000001</v>
      </c>
      <c r="C14" s="45">
        <v>2512302</v>
      </c>
      <c r="D14" s="46">
        <v>18712.77261351448</v>
      </c>
      <c r="E14" s="264">
        <v>10.786</v>
      </c>
      <c r="F14" s="45">
        <v>2666103</v>
      </c>
      <c r="G14" s="46">
        <v>20598.484146115337</v>
      </c>
      <c r="H14" s="264">
        <v>10.845000000000001</v>
      </c>
      <c r="I14" s="45">
        <v>2893565</v>
      </c>
      <c r="J14" s="46">
        <f t="shared" si="0"/>
        <v>22234.247733210388</v>
      </c>
    </row>
    <row r="15" spans="1:10" x14ac:dyDescent="0.25">
      <c r="A15" s="225" t="s">
        <v>37</v>
      </c>
      <c r="B15" s="264">
        <v>6.6749999999999998</v>
      </c>
      <c r="C15" s="45">
        <v>1852639</v>
      </c>
      <c r="D15" s="46">
        <v>23129.076154806491</v>
      </c>
      <c r="E15" s="264">
        <v>7.0289999999999999</v>
      </c>
      <c r="F15" s="45">
        <v>2101013</v>
      </c>
      <c r="G15" s="46">
        <v>24908.865651823402</v>
      </c>
      <c r="H15" s="264">
        <v>7.9809999999999999</v>
      </c>
      <c r="I15" s="45">
        <v>2017272</v>
      </c>
      <c r="J15" s="46">
        <f t="shared" si="0"/>
        <v>21063.275278787118</v>
      </c>
    </row>
    <row r="16" spans="1:10" x14ac:dyDescent="0.25">
      <c r="A16" s="225" t="s">
        <v>92</v>
      </c>
      <c r="B16" s="264">
        <v>43.042999999999999</v>
      </c>
      <c r="C16" s="45">
        <v>11794160</v>
      </c>
      <c r="D16" s="46">
        <v>22834.065159646558</v>
      </c>
      <c r="E16" s="264">
        <v>42.756</v>
      </c>
      <c r="F16" s="45">
        <v>11216767</v>
      </c>
      <c r="G16" s="46">
        <v>21861.974537686718</v>
      </c>
      <c r="H16" s="264">
        <v>37.540999999999997</v>
      </c>
      <c r="I16" s="45">
        <v>10470171</v>
      </c>
      <c r="J16" s="46">
        <f t="shared" si="0"/>
        <v>23241.635811512748</v>
      </c>
    </row>
    <row r="17" spans="1:10" ht="15.75" thickBot="1" x14ac:dyDescent="0.3">
      <c r="A17" s="265" t="s">
        <v>31</v>
      </c>
      <c r="B17" s="266">
        <v>11.051</v>
      </c>
      <c r="C17" s="267">
        <v>1829097</v>
      </c>
      <c r="D17" s="46">
        <v>13792.846801194462</v>
      </c>
      <c r="E17" s="266">
        <v>11.362</v>
      </c>
      <c r="F17" s="267">
        <v>1807470</v>
      </c>
      <c r="G17" s="46">
        <v>13256.688963210703</v>
      </c>
      <c r="H17" s="266">
        <v>10.029</v>
      </c>
      <c r="I17" s="267">
        <v>1671274</v>
      </c>
      <c r="J17" s="46">
        <f t="shared" si="0"/>
        <v>13887.011001429188</v>
      </c>
    </row>
    <row r="18" spans="1:10" ht="15.75" thickBot="1" x14ac:dyDescent="0.3">
      <c r="A18" s="230" t="s">
        <v>79</v>
      </c>
      <c r="B18" s="268">
        <v>947.55799999999999</v>
      </c>
      <c r="C18" s="269">
        <v>273862218</v>
      </c>
      <c r="D18" s="270">
        <v>24084.912480291445</v>
      </c>
      <c r="E18" s="268">
        <v>932.81200000000001</v>
      </c>
      <c r="F18" s="269">
        <v>265993461</v>
      </c>
      <c r="G18" s="270">
        <v>23762.689320034478</v>
      </c>
      <c r="H18" s="268">
        <f>SUM(H8:H17)</f>
        <v>905.56999999999994</v>
      </c>
      <c r="I18" s="269">
        <f>SUM(I8:I17)</f>
        <v>265243626</v>
      </c>
      <c r="J18" s="270">
        <f t="shared" si="0"/>
        <v>24408.533299468847</v>
      </c>
    </row>
    <row r="19" spans="1:10" ht="15.75" thickBot="1" x14ac:dyDescent="0.3">
      <c r="A19" s="1"/>
      <c r="B19" s="1"/>
      <c r="C19" s="1" t="s">
        <v>1</v>
      </c>
      <c r="D19" s="1"/>
      <c r="E19" s="1"/>
      <c r="F19" s="1"/>
      <c r="G19" s="1"/>
      <c r="H19" s="1"/>
      <c r="I19" s="1"/>
      <c r="J19" s="1"/>
    </row>
    <row r="20" spans="1:10" ht="15.75" thickBot="1" x14ac:dyDescent="0.3">
      <c r="A20" s="418" t="s">
        <v>84</v>
      </c>
      <c r="B20" s="419"/>
      <c r="C20" s="419"/>
      <c r="D20" s="419"/>
      <c r="E20" s="419"/>
      <c r="F20" s="419"/>
      <c r="G20" s="419"/>
      <c r="H20" s="419"/>
      <c r="I20" s="419"/>
      <c r="J20" s="420"/>
    </row>
    <row r="21" spans="1:10" ht="15.75" thickBot="1" x14ac:dyDescent="0.3">
      <c r="A21" s="392" t="s">
        <v>72</v>
      </c>
      <c r="B21" s="412" t="s">
        <v>73</v>
      </c>
      <c r="C21" s="413"/>
      <c r="D21" s="414"/>
      <c r="E21" s="415" t="s">
        <v>74</v>
      </c>
      <c r="F21" s="416"/>
      <c r="G21" s="417"/>
      <c r="H21" s="415" t="s">
        <v>109</v>
      </c>
      <c r="I21" s="416"/>
      <c r="J21" s="417"/>
    </row>
    <row r="22" spans="1:10" ht="75.75" thickBot="1" x14ac:dyDescent="0.3">
      <c r="A22" s="394"/>
      <c r="B22" s="258" t="s">
        <v>75</v>
      </c>
      <c r="C22" s="259" t="s">
        <v>83</v>
      </c>
      <c r="D22" s="260" t="s">
        <v>77</v>
      </c>
      <c r="E22" s="258" t="s">
        <v>75</v>
      </c>
      <c r="F22" s="259" t="s">
        <v>83</v>
      </c>
      <c r="G22" s="260" t="s">
        <v>77</v>
      </c>
      <c r="H22" s="258" t="s">
        <v>75</v>
      </c>
      <c r="I22" s="259" t="s">
        <v>83</v>
      </c>
      <c r="J22" s="260" t="s">
        <v>77</v>
      </c>
    </row>
    <row r="23" spans="1:10" x14ac:dyDescent="0.25">
      <c r="A23" s="224" t="s">
        <v>14</v>
      </c>
      <c r="B23" s="261">
        <v>0</v>
      </c>
      <c r="C23" s="262">
        <v>0</v>
      </c>
      <c r="D23" s="263">
        <v>0</v>
      </c>
      <c r="E23" s="261">
        <v>0</v>
      </c>
      <c r="F23" s="262">
        <v>0</v>
      </c>
      <c r="G23" s="263">
        <v>0</v>
      </c>
      <c r="H23" s="261">
        <v>0</v>
      </c>
      <c r="I23" s="262">
        <v>0</v>
      </c>
      <c r="J23" s="263">
        <v>0</v>
      </c>
    </row>
    <row r="24" spans="1:10" x14ac:dyDescent="0.25">
      <c r="A24" s="225" t="s">
        <v>10</v>
      </c>
      <c r="B24" s="264">
        <v>197.85399999999998</v>
      </c>
      <c r="C24" s="45">
        <v>61750113</v>
      </c>
      <c r="D24" s="46">
        <v>26008.282622539857</v>
      </c>
      <c r="E24" s="264">
        <v>316.94900000000001</v>
      </c>
      <c r="F24" s="45">
        <v>92838209</v>
      </c>
      <c r="G24" s="46">
        <v>24409.344773659697</v>
      </c>
      <c r="H24" s="264">
        <v>298.33000000000004</v>
      </c>
      <c r="I24" s="45">
        <v>88986771</v>
      </c>
      <c r="J24" s="46">
        <f>I24/H24/12</f>
        <v>24856.917675057819</v>
      </c>
    </row>
    <row r="25" spans="1:10" x14ac:dyDescent="0.25">
      <c r="A25" s="225" t="s">
        <v>11</v>
      </c>
      <c r="B25" s="271">
        <v>0</v>
      </c>
      <c r="C25" s="36">
        <v>0</v>
      </c>
      <c r="D25" s="38">
        <v>0</v>
      </c>
      <c r="E25" s="271">
        <v>0</v>
      </c>
      <c r="F25" s="36">
        <v>0</v>
      </c>
      <c r="G25" s="38">
        <v>0</v>
      </c>
      <c r="H25" s="271">
        <v>0</v>
      </c>
      <c r="I25" s="36">
        <v>0</v>
      </c>
      <c r="J25" s="38">
        <v>0</v>
      </c>
    </row>
    <row r="26" spans="1:10" x14ac:dyDescent="0.25">
      <c r="A26" s="239" t="s">
        <v>90</v>
      </c>
      <c r="B26" s="264">
        <v>0</v>
      </c>
      <c r="C26" s="45">
        <v>0</v>
      </c>
      <c r="D26" s="46">
        <v>0</v>
      </c>
      <c r="E26" s="264">
        <v>0</v>
      </c>
      <c r="F26" s="45">
        <v>0</v>
      </c>
      <c r="G26" s="46">
        <v>0</v>
      </c>
      <c r="H26" s="264">
        <v>0</v>
      </c>
      <c r="I26" s="45">
        <v>0</v>
      </c>
      <c r="J26" s="46">
        <v>0</v>
      </c>
    </row>
    <row r="27" spans="1:10" x14ac:dyDescent="0.25">
      <c r="A27" s="225" t="s">
        <v>91</v>
      </c>
      <c r="B27" s="264">
        <v>3.7749999999999999</v>
      </c>
      <c r="C27" s="45">
        <v>918868</v>
      </c>
      <c r="D27" s="46">
        <v>20284.061810154526</v>
      </c>
      <c r="E27" s="264">
        <v>0</v>
      </c>
      <c r="F27" s="45">
        <v>0</v>
      </c>
      <c r="G27" s="46">
        <v>0</v>
      </c>
      <c r="H27" s="264">
        <v>0</v>
      </c>
      <c r="I27" s="45">
        <v>0</v>
      </c>
      <c r="J27" s="46">
        <v>0</v>
      </c>
    </row>
    <row r="28" spans="1:10" x14ac:dyDescent="0.25">
      <c r="A28" s="225" t="s">
        <v>13</v>
      </c>
      <c r="B28" s="264">
        <v>23.524000000000001</v>
      </c>
      <c r="C28" s="45">
        <v>4986481</v>
      </c>
      <c r="D28" s="46">
        <v>17664.516380434168</v>
      </c>
      <c r="E28" s="264">
        <v>20.202999999999999</v>
      </c>
      <c r="F28" s="45">
        <v>4420307</v>
      </c>
      <c r="G28" s="46">
        <v>18232.882080219108</v>
      </c>
      <c r="H28" s="264">
        <v>16.731000000000002</v>
      </c>
      <c r="I28" s="45">
        <v>3300291</v>
      </c>
      <c r="J28" s="46">
        <f>I28/H28/12</f>
        <v>16438.004303388916</v>
      </c>
    </row>
    <row r="29" spans="1:10" x14ac:dyDescent="0.25">
      <c r="A29" s="225" t="s">
        <v>16</v>
      </c>
      <c r="B29" s="264">
        <v>0</v>
      </c>
      <c r="C29" s="45">
        <v>0</v>
      </c>
      <c r="D29" s="46">
        <v>0</v>
      </c>
      <c r="E29" s="264">
        <v>0</v>
      </c>
      <c r="F29" s="45">
        <v>0</v>
      </c>
      <c r="G29" s="46">
        <v>0</v>
      </c>
      <c r="H29" s="264">
        <v>0</v>
      </c>
      <c r="I29" s="45">
        <v>0</v>
      </c>
      <c r="J29" s="46">
        <v>0</v>
      </c>
    </row>
    <row r="30" spans="1:10" x14ac:dyDescent="0.25">
      <c r="A30" s="225" t="s">
        <v>37</v>
      </c>
      <c r="B30" s="264">
        <v>0</v>
      </c>
      <c r="C30" s="45">
        <v>0</v>
      </c>
      <c r="D30" s="46">
        <v>0</v>
      </c>
      <c r="E30" s="264">
        <v>0</v>
      </c>
      <c r="F30" s="45">
        <v>0</v>
      </c>
      <c r="G30" s="46">
        <v>0</v>
      </c>
      <c r="H30" s="264">
        <v>0</v>
      </c>
      <c r="I30" s="45">
        <v>0</v>
      </c>
      <c r="J30" s="46">
        <v>0</v>
      </c>
    </row>
    <row r="31" spans="1:10" x14ac:dyDescent="0.25">
      <c r="A31" s="227" t="s">
        <v>12</v>
      </c>
      <c r="B31" s="264">
        <v>0</v>
      </c>
      <c r="C31" s="45">
        <v>0</v>
      </c>
      <c r="D31" s="46">
        <v>0</v>
      </c>
      <c r="E31" s="264">
        <v>0</v>
      </c>
      <c r="F31" s="45">
        <v>0</v>
      </c>
      <c r="G31" s="46">
        <v>0</v>
      </c>
      <c r="H31" s="264">
        <v>0</v>
      </c>
      <c r="I31" s="45">
        <v>0</v>
      </c>
      <c r="J31" s="46">
        <v>0</v>
      </c>
    </row>
    <row r="32" spans="1:10" ht="15.75" thickBot="1" x14ac:dyDescent="0.3">
      <c r="A32" s="227" t="s">
        <v>31</v>
      </c>
      <c r="B32" s="264">
        <v>0.97</v>
      </c>
      <c r="C32" s="45">
        <v>137323</v>
      </c>
      <c r="D32" s="46">
        <v>11797.508591065292</v>
      </c>
      <c r="E32" s="264">
        <v>1.992</v>
      </c>
      <c r="F32" s="45">
        <v>296093</v>
      </c>
      <c r="G32" s="46">
        <v>12386.755354752342</v>
      </c>
      <c r="H32" s="264">
        <v>2.2759999999999998</v>
      </c>
      <c r="I32" s="45">
        <v>355733</v>
      </c>
      <c r="J32" s="46">
        <f>I32/H32/12</f>
        <v>13024.787639132983</v>
      </c>
    </row>
    <row r="33" spans="1:10" ht="15.75" thickBot="1" x14ac:dyDescent="0.3">
      <c r="A33" s="272" t="s">
        <v>79</v>
      </c>
      <c r="B33" s="268">
        <v>226.12299999999999</v>
      </c>
      <c r="C33" s="269">
        <v>67792785</v>
      </c>
      <c r="D33" s="270">
        <v>24983.74225532122</v>
      </c>
      <c r="E33" s="268">
        <v>339.14400000000001</v>
      </c>
      <c r="F33" s="269">
        <v>97554609</v>
      </c>
      <c r="G33" s="270">
        <v>23970.793379803272</v>
      </c>
      <c r="H33" s="268">
        <f>SUM(H23:H32)</f>
        <v>317.33700000000005</v>
      </c>
      <c r="I33" s="269">
        <f>SUM(I23:I32)</f>
        <v>92642795</v>
      </c>
      <c r="J33" s="270">
        <f>I33/H33/12</f>
        <v>24328.183970563361</v>
      </c>
    </row>
    <row r="34" spans="1:10" ht="15.75" thickBot="1" x14ac:dyDescent="0.3"/>
    <row r="35" spans="1:10" ht="15.75" thickBot="1" x14ac:dyDescent="0.3">
      <c r="A35" s="418" t="s">
        <v>86</v>
      </c>
      <c r="B35" s="419"/>
      <c r="C35" s="419"/>
      <c r="D35" s="419"/>
      <c r="E35" s="419"/>
      <c r="F35" s="419"/>
      <c r="G35" s="419"/>
      <c r="H35" s="419"/>
      <c r="I35" s="419"/>
      <c r="J35" s="420"/>
    </row>
    <row r="36" spans="1:10" ht="15.75" thickBot="1" x14ac:dyDescent="0.3">
      <c r="A36" s="392" t="s">
        <v>72</v>
      </c>
      <c r="B36" s="412" t="s">
        <v>73</v>
      </c>
      <c r="C36" s="413"/>
      <c r="D36" s="414"/>
      <c r="E36" s="415" t="s">
        <v>74</v>
      </c>
      <c r="F36" s="416"/>
      <c r="G36" s="417"/>
      <c r="H36" s="415" t="s">
        <v>109</v>
      </c>
      <c r="I36" s="416"/>
      <c r="J36" s="417"/>
    </row>
    <row r="37" spans="1:10" ht="75.75" thickBot="1" x14ac:dyDescent="0.3">
      <c r="A37" s="394"/>
      <c r="B37" s="258" t="s">
        <v>75</v>
      </c>
      <c r="C37" s="259" t="s">
        <v>83</v>
      </c>
      <c r="D37" s="260" t="s">
        <v>77</v>
      </c>
      <c r="E37" s="258" t="s">
        <v>75</v>
      </c>
      <c r="F37" s="259" t="s">
        <v>83</v>
      </c>
      <c r="G37" s="260" t="s">
        <v>77</v>
      </c>
      <c r="H37" s="258" t="s">
        <v>75</v>
      </c>
      <c r="I37" s="259" t="s">
        <v>83</v>
      </c>
      <c r="J37" s="260" t="s">
        <v>77</v>
      </c>
    </row>
    <row r="38" spans="1:10" x14ac:dyDescent="0.25">
      <c r="A38" s="224" t="s">
        <v>14</v>
      </c>
      <c r="B38" s="261">
        <v>0</v>
      </c>
      <c r="C38" s="262">
        <v>0</v>
      </c>
      <c r="D38" s="263">
        <v>0</v>
      </c>
      <c r="E38" s="261">
        <v>0</v>
      </c>
      <c r="F38" s="262">
        <v>0</v>
      </c>
      <c r="G38" s="263">
        <v>0</v>
      </c>
      <c r="H38" s="261">
        <v>0</v>
      </c>
      <c r="I38" s="262">
        <v>0</v>
      </c>
      <c r="J38" s="263">
        <v>0</v>
      </c>
    </row>
    <row r="39" spans="1:10" x14ac:dyDescent="0.25">
      <c r="A39" s="225" t="s">
        <v>10</v>
      </c>
      <c r="B39" s="264">
        <v>391.93900000000002</v>
      </c>
      <c r="C39" s="45">
        <v>121374919</v>
      </c>
      <c r="D39" s="46">
        <v>25806.507092515243</v>
      </c>
      <c r="E39" s="264">
        <v>367.31900000000002</v>
      </c>
      <c r="F39" s="45">
        <v>109486076</v>
      </c>
      <c r="G39" s="46">
        <v>24839.008237163518</v>
      </c>
      <c r="H39" s="264">
        <v>352.18</v>
      </c>
      <c r="I39" s="45">
        <v>102661783</v>
      </c>
      <c r="J39" s="46">
        <f>I39/H39/12</f>
        <v>24291.97735059723</v>
      </c>
    </row>
    <row r="40" spans="1:10" x14ac:dyDescent="0.25">
      <c r="A40" s="225" t="s">
        <v>11</v>
      </c>
      <c r="B40" s="271">
        <v>3.25</v>
      </c>
      <c r="C40" s="36">
        <v>1163538</v>
      </c>
      <c r="D40" s="46">
        <v>29834.307692307691</v>
      </c>
      <c r="E40" s="271">
        <v>4.1719999999999997</v>
      </c>
      <c r="F40" s="36">
        <v>1414253</v>
      </c>
      <c r="G40" s="46">
        <v>28248.901406200064</v>
      </c>
      <c r="H40" s="271">
        <v>4.7009999999999996</v>
      </c>
      <c r="I40" s="36">
        <v>1608306</v>
      </c>
      <c r="J40" s="46">
        <f>I40/H40/12</f>
        <v>28509.997872793025</v>
      </c>
    </row>
    <row r="41" spans="1:10" x14ac:dyDescent="0.25">
      <c r="A41" s="239" t="s">
        <v>90</v>
      </c>
      <c r="B41" s="264">
        <v>8.0830000000000002</v>
      </c>
      <c r="C41" s="45">
        <v>2659846</v>
      </c>
      <c r="D41" s="46">
        <v>27422.223596849351</v>
      </c>
      <c r="E41" s="264">
        <v>6.6669999999999998</v>
      </c>
      <c r="F41" s="45">
        <v>2239429</v>
      </c>
      <c r="G41" s="46">
        <v>27991.462926853656</v>
      </c>
      <c r="H41" s="264">
        <v>5.6559999999999997</v>
      </c>
      <c r="I41" s="45">
        <v>2157668</v>
      </c>
      <c r="J41" s="46">
        <f>I41/H41/12</f>
        <v>31790.252239509664</v>
      </c>
    </row>
    <row r="42" spans="1:10" x14ac:dyDescent="0.25">
      <c r="A42" s="225" t="s">
        <v>91</v>
      </c>
      <c r="B42" s="264">
        <v>3.605</v>
      </c>
      <c r="C42" s="45">
        <v>1131999</v>
      </c>
      <c r="D42" s="46">
        <v>26167.337031900141</v>
      </c>
      <c r="E42" s="264">
        <v>0</v>
      </c>
      <c r="F42" s="45">
        <v>0</v>
      </c>
      <c r="G42" s="46">
        <v>0</v>
      </c>
      <c r="H42" s="264">
        <v>0</v>
      </c>
      <c r="I42" s="45">
        <v>0</v>
      </c>
      <c r="J42" s="46">
        <v>0</v>
      </c>
    </row>
    <row r="43" spans="1:10" x14ac:dyDescent="0.25">
      <c r="A43" s="225" t="s">
        <v>13</v>
      </c>
      <c r="B43" s="264">
        <v>57.636000000000003</v>
      </c>
      <c r="C43" s="45">
        <v>13943172</v>
      </c>
      <c r="D43" s="46">
        <v>20159.813311124988</v>
      </c>
      <c r="E43" s="264">
        <v>52.853000000000002</v>
      </c>
      <c r="F43" s="45">
        <v>12278652</v>
      </c>
      <c r="G43" s="46">
        <v>19359.75252114355</v>
      </c>
      <c r="H43" s="264">
        <v>44.319000000000003</v>
      </c>
      <c r="I43" s="45">
        <v>10251659</v>
      </c>
      <c r="J43" s="46">
        <f>I43/H43/12</f>
        <v>19276.267891122694</v>
      </c>
    </row>
    <row r="44" spans="1:10" x14ac:dyDescent="0.25">
      <c r="A44" s="225" t="s">
        <v>16</v>
      </c>
      <c r="B44" s="271">
        <v>0</v>
      </c>
      <c r="C44" s="36">
        <v>0</v>
      </c>
      <c r="D44" s="38">
        <v>0</v>
      </c>
      <c r="E44" s="271">
        <v>0</v>
      </c>
      <c r="F44" s="36">
        <v>0</v>
      </c>
      <c r="G44" s="38">
        <v>0</v>
      </c>
      <c r="H44" s="271">
        <v>0</v>
      </c>
      <c r="I44" s="36">
        <v>0</v>
      </c>
      <c r="J44" s="38">
        <v>0</v>
      </c>
    </row>
    <row r="45" spans="1:10" x14ac:dyDescent="0.25">
      <c r="A45" s="225" t="s">
        <v>37</v>
      </c>
      <c r="B45" s="271">
        <v>0</v>
      </c>
      <c r="C45" s="36">
        <v>0</v>
      </c>
      <c r="D45" s="38">
        <v>0</v>
      </c>
      <c r="E45" s="271">
        <v>0</v>
      </c>
      <c r="F45" s="36">
        <v>0</v>
      </c>
      <c r="G45" s="38">
        <v>0</v>
      </c>
      <c r="H45" s="271">
        <v>0</v>
      </c>
      <c r="I45" s="36">
        <v>0</v>
      </c>
      <c r="J45" s="38">
        <v>0</v>
      </c>
    </row>
    <row r="46" spans="1:10" x14ac:dyDescent="0.25">
      <c r="A46" s="227" t="s">
        <v>12</v>
      </c>
      <c r="B46" s="264">
        <v>111.562</v>
      </c>
      <c r="C46" s="45">
        <v>29209499</v>
      </c>
      <c r="D46" s="46">
        <v>21818.584434365348</v>
      </c>
      <c r="E46" s="264">
        <v>110.155</v>
      </c>
      <c r="F46" s="45">
        <v>28690909</v>
      </c>
      <c r="G46" s="46">
        <v>21704.952869441546</v>
      </c>
      <c r="H46" s="264">
        <v>105.372</v>
      </c>
      <c r="I46" s="45">
        <v>28693461</v>
      </c>
      <c r="J46" s="46">
        <f>I46/H46/12</f>
        <v>22692.19289754394</v>
      </c>
    </row>
    <row r="47" spans="1:10" ht="15.75" thickBot="1" x14ac:dyDescent="0.3">
      <c r="A47" s="227" t="s">
        <v>31</v>
      </c>
      <c r="B47" s="264">
        <v>1.2589999999999999</v>
      </c>
      <c r="C47" s="45">
        <v>177502</v>
      </c>
      <c r="D47" s="46">
        <v>11748.874768334659</v>
      </c>
      <c r="E47" s="264">
        <v>0.82899999999999996</v>
      </c>
      <c r="F47" s="45">
        <v>110330</v>
      </c>
      <c r="G47" s="46">
        <v>11090.671491757137</v>
      </c>
      <c r="H47" s="264">
        <v>0.97299999999999998</v>
      </c>
      <c r="I47" s="45">
        <v>115385</v>
      </c>
      <c r="J47" s="46">
        <f>I47/H47/12</f>
        <v>9882.2370674888662</v>
      </c>
    </row>
    <row r="48" spans="1:10" ht="15.75" thickBot="1" x14ac:dyDescent="0.3">
      <c r="A48" s="272" t="s">
        <v>79</v>
      </c>
      <c r="B48" s="268">
        <v>577.33400000000006</v>
      </c>
      <c r="C48" s="269">
        <v>169660475</v>
      </c>
      <c r="D48" s="270">
        <v>24489.070307078164</v>
      </c>
      <c r="E48" s="268">
        <v>541.995</v>
      </c>
      <c r="F48" s="269">
        <v>154219649</v>
      </c>
      <c r="G48" s="270">
        <v>23711.726891699494</v>
      </c>
      <c r="H48" s="268">
        <f>SUM(H38:H47)</f>
        <v>513.20100000000002</v>
      </c>
      <c r="I48" s="269">
        <f>SUM(I38:I47)</f>
        <v>145488262</v>
      </c>
      <c r="J48" s="270">
        <f>I48/H48/12</f>
        <v>23624.314514845712</v>
      </c>
    </row>
    <row r="49" spans="1:10" ht="15.75" thickBot="1" x14ac:dyDescent="0.3">
      <c r="F49" t="s">
        <v>1</v>
      </c>
    </row>
    <row r="50" spans="1:10" ht="15.75" thickBot="1" x14ac:dyDescent="0.3">
      <c r="A50" s="404" t="s">
        <v>88</v>
      </c>
      <c r="B50" s="406" t="s">
        <v>73</v>
      </c>
      <c r="C50" s="407"/>
      <c r="D50" s="408"/>
      <c r="E50" s="409" t="s">
        <v>74</v>
      </c>
      <c r="F50" s="410"/>
      <c r="G50" s="411"/>
      <c r="H50" s="409" t="s">
        <v>109</v>
      </c>
      <c r="I50" s="410"/>
      <c r="J50" s="411"/>
    </row>
    <row r="51" spans="1:10" ht="15.75" thickBot="1" x14ac:dyDescent="0.3">
      <c r="A51" s="405"/>
      <c r="B51" s="273">
        <v>1751.0150000000001</v>
      </c>
      <c r="C51" s="274">
        <v>511315478</v>
      </c>
      <c r="D51" s="242">
        <v>24334.242234741945</v>
      </c>
      <c r="E51" s="273">
        <v>1813.951</v>
      </c>
      <c r="F51" s="274">
        <v>517767719</v>
      </c>
      <c r="G51" s="243">
        <v>23786.370148182981</v>
      </c>
      <c r="H51" s="273">
        <f>H48+H33+H18</f>
        <v>1736.1079999999999</v>
      </c>
      <c r="I51" s="274">
        <f>I48+I33+I18</f>
        <v>503374683</v>
      </c>
      <c r="J51" s="243">
        <f>I51/H51/12</f>
        <v>24162.028082354325</v>
      </c>
    </row>
    <row r="52" spans="1:10" x14ac:dyDescent="0.25">
      <c r="H52" s="275"/>
      <c r="I52" s="275"/>
      <c r="J52" s="276"/>
    </row>
    <row r="56" spans="1:10" x14ac:dyDescent="0.25">
      <c r="J56" s="277"/>
    </row>
    <row r="57" spans="1:10" x14ac:dyDescent="0.25">
      <c r="J57" s="277"/>
    </row>
    <row r="59" spans="1:10" x14ac:dyDescent="0.25">
      <c r="J59" s="107"/>
    </row>
    <row r="60" spans="1:10" x14ac:dyDescent="0.25">
      <c r="J60" s="192"/>
    </row>
  </sheetData>
  <mergeCells count="21">
    <mergeCell ref="A35:J35"/>
    <mergeCell ref="A2:B2"/>
    <mergeCell ref="A3:J3"/>
    <mergeCell ref="A5:J5"/>
    <mergeCell ref="A6:A7"/>
    <mergeCell ref="B6:D6"/>
    <mergeCell ref="E6:G6"/>
    <mergeCell ref="H6:J6"/>
    <mergeCell ref="A20:J20"/>
    <mergeCell ref="A21:A22"/>
    <mergeCell ref="B21:D21"/>
    <mergeCell ref="E21:G21"/>
    <mergeCell ref="H21:J21"/>
    <mergeCell ref="A36:A37"/>
    <mergeCell ref="B36:D36"/>
    <mergeCell ref="E36:G36"/>
    <mergeCell ref="H36:J36"/>
    <mergeCell ref="A50:A51"/>
    <mergeCell ref="E50:G50"/>
    <mergeCell ref="H50:J50"/>
    <mergeCell ref="B50:D50"/>
  </mergeCells>
  <pageMargins left="0.23622047244094491" right="0.23622047244094491" top="0.15748031496062992" bottom="0.27559055118110237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K32"/>
  <sheetViews>
    <sheetView workbookViewId="0">
      <selection activeCell="D28" sqref="D28"/>
    </sheetView>
  </sheetViews>
  <sheetFormatPr defaultRowHeight="15" x14ac:dyDescent="0.25"/>
  <cols>
    <col min="1" max="1" width="14.7109375" customWidth="1"/>
    <col min="2" max="4" width="11.28515625" customWidth="1"/>
    <col min="5" max="5" width="11.28515625" style="304" customWidth="1"/>
    <col min="6" max="11" width="11.2851562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3" t="s">
        <v>19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5" customHeight="1" x14ac:dyDescent="0.25">
      <c r="A5" s="334" t="s">
        <v>2</v>
      </c>
      <c r="B5" s="336">
        <v>2013</v>
      </c>
      <c r="C5" s="337"/>
      <c r="D5" s="337"/>
      <c r="E5" s="337"/>
      <c r="F5" s="338"/>
      <c r="G5" s="336">
        <v>2014</v>
      </c>
      <c r="H5" s="337"/>
      <c r="I5" s="337"/>
      <c r="J5" s="337"/>
      <c r="K5" s="338"/>
    </row>
    <row r="6" spans="1:11" ht="23.25" thickBot="1" x14ac:dyDescent="0.3">
      <c r="A6" s="335"/>
      <c r="B6" s="32" t="s">
        <v>3</v>
      </c>
      <c r="C6" s="32" t="s">
        <v>4</v>
      </c>
      <c r="D6" s="32" t="s">
        <v>5</v>
      </c>
      <c r="E6" s="33" t="s">
        <v>6</v>
      </c>
      <c r="F6" s="10" t="s">
        <v>7</v>
      </c>
      <c r="G6" s="34" t="s">
        <v>3</v>
      </c>
      <c r="H6" s="32" t="s">
        <v>4</v>
      </c>
      <c r="I6" s="32" t="s">
        <v>5</v>
      </c>
      <c r="J6" s="33" t="s">
        <v>6</v>
      </c>
      <c r="K6" s="10" t="s">
        <v>7</v>
      </c>
    </row>
    <row r="7" spans="1:11" ht="15.75" thickTop="1" x14ac:dyDescent="0.25">
      <c r="A7" s="35" t="s">
        <v>9</v>
      </c>
      <c r="B7" s="36">
        <f>'1'!C7/'1'!B7</f>
        <v>72761.70654296875</v>
      </c>
      <c r="C7" s="36">
        <f>'1'!D7/'1'!B7</f>
        <v>10283.203125</v>
      </c>
      <c r="D7" s="36">
        <f>'1'!E7/'1'!B7</f>
        <v>3878.69921875</v>
      </c>
      <c r="E7" s="37">
        <f>'1'!F7/'1'!B7</f>
        <v>1609.83515625</v>
      </c>
      <c r="F7" s="38">
        <f>SUM(B7:E7)</f>
        <v>88533.444042968753</v>
      </c>
      <c r="G7" s="39">
        <f>'1'!I7/'1'!H7</f>
        <v>71517.025751072957</v>
      </c>
      <c r="H7" s="36">
        <f>'1'!J7/'1'!H7</f>
        <v>11351.931330472104</v>
      </c>
      <c r="I7" s="36">
        <f>'1'!K7/'1'!H7</f>
        <v>4322.961373390558</v>
      </c>
      <c r="J7" s="36">
        <f>'1'!L7/'1'!H7</f>
        <v>2097.0708154506437</v>
      </c>
      <c r="K7" s="38">
        <f>G7+H7+I7+J7</f>
        <v>89288.989270386257</v>
      </c>
    </row>
    <row r="8" spans="1:11" x14ac:dyDescent="0.25">
      <c r="A8" s="40" t="s">
        <v>10</v>
      </c>
      <c r="B8" s="36">
        <f>'1'!C8/'1'!B8</f>
        <v>46441.999537037038</v>
      </c>
      <c r="C8" s="36">
        <f>'1'!D8/'1'!B8</f>
        <v>14469.419019607842</v>
      </c>
      <c r="D8" s="36">
        <f>'1'!E8/'1'!B8</f>
        <v>1936.2209513435005</v>
      </c>
      <c r="E8" s="37">
        <f>'1'!F8/'1'!B8</f>
        <v>1524.3673384168483</v>
      </c>
      <c r="F8" s="42">
        <f t="shared" ref="F8:F13" si="0">SUM(B8:E8)</f>
        <v>64372.006846405231</v>
      </c>
      <c r="G8" s="39">
        <f>'1'!I8/'1'!H8</f>
        <v>47058.609674007115</v>
      </c>
      <c r="H8" s="36">
        <f>'1'!J8/'1'!H8</f>
        <v>15577.045312049235</v>
      </c>
      <c r="I8" s="36">
        <f>'1'!K8/'1'!H8</f>
        <v>2335.7621886719876</v>
      </c>
      <c r="J8" s="36">
        <f>'1'!L8/'1'!H8</f>
        <v>1066.1899761719153</v>
      </c>
      <c r="K8" s="38">
        <f t="shared" ref="K8:K13" si="1">G8+H8+I8+J8</f>
        <v>66037.60715090025</v>
      </c>
    </row>
    <row r="9" spans="1:11" x14ac:dyDescent="0.25">
      <c r="A9" s="44" t="s">
        <v>11</v>
      </c>
      <c r="B9" s="36">
        <f>'1'!C9/'1'!B9</f>
        <v>49265.191994750661</v>
      </c>
      <c r="C9" s="36">
        <f>'1'!D9/'1'!B9</f>
        <v>0</v>
      </c>
      <c r="D9" s="36">
        <f>'1'!E9/'1'!B9</f>
        <v>0</v>
      </c>
      <c r="E9" s="37">
        <f>'1'!F9/'1'!B9</f>
        <v>0</v>
      </c>
      <c r="F9" s="42">
        <f t="shared" si="0"/>
        <v>49265.191994750661</v>
      </c>
      <c r="G9" s="39">
        <f>'1'!I9/'1'!H9</f>
        <v>48901.477722772281</v>
      </c>
      <c r="H9" s="36">
        <f>'1'!J9/'1'!H9</f>
        <v>0</v>
      </c>
      <c r="I9" s="36">
        <f>'1'!K9/'1'!H9</f>
        <v>0</v>
      </c>
      <c r="J9" s="36">
        <f>'1'!L9/'1'!H9</f>
        <v>310.7659351194406</v>
      </c>
      <c r="K9" s="38">
        <f t="shared" si="1"/>
        <v>49212.243657891719</v>
      </c>
    </row>
    <row r="10" spans="1:11" x14ac:dyDescent="0.25">
      <c r="A10" s="40" t="s">
        <v>12</v>
      </c>
      <c r="B10" s="36">
        <f>'1'!C10/'1'!B10</f>
        <v>274893.35445544554</v>
      </c>
      <c r="C10" s="36">
        <f>'1'!D10/'1'!B10</f>
        <v>99753.267326732675</v>
      </c>
      <c r="D10" s="36">
        <f>'1'!E10/'1'!B10</f>
        <v>5439.3069306930693</v>
      </c>
      <c r="E10" s="37">
        <f>'1'!F10/'1'!B10</f>
        <v>0</v>
      </c>
      <c r="F10" s="46">
        <f t="shared" si="0"/>
        <v>380085.92871287127</v>
      </c>
      <c r="G10" s="39">
        <f>'1'!I10/'1'!H10</f>
        <v>290865.67914438504</v>
      </c>
      <c r="H10" s="36">
        <f>'1'!J10/'1'!H10</f>
        <v>104582.88770053476</v>
      </c>
      <c r="I10" s="36">
        <f>'1'!K10/'1'!H10</f>
        <v>9625.6684491978613</v>
      </c>
      <c r="J10" s="36">
        <f>'1'!L10/'1'!H10</f>
        <v>1522.909090909091</v>
      </c>
      <c r="K10" s="38">
        <f t="shared" si="1"/>
        <v>406597.14438502677</v>
      </c>
    </row>
    <row r="11" spans="1:11" x14ac:dyDescent="0.25">
      <c r="A11" s="40" t="s">
        <v>13</v>
      </c>
      <c r="B11" s="36">
        <f>'1'!C11/'1'!B11</f>
        <v>34579.435958595859</v>
      </c>
      <c r="C11" s="36">
        <f>'1'!D11/'1'!B11</f>
        <v>6419.4419441944192</v>
      </c>
      <c r="D11" s="36">
        <f>'1'!E11/'1'!B11</f>
        <v>2610.2610261026102</v>
      </c>
      <c r="E11" s="37">
        <f>'1'!F11/'1'!B11</f>
        <v>0</v>
      </c>
      <c r="F11" s="46">
        <f t="shared" si="0"/>
        <v>43609.138928892891</v>
      </c>
      <c r="G11" s="39">
        <f>'1'!I11/'1'!H11</f>
        <v>33987.104861773114</v>
      </c>
      <c r="H11" s="36">
        <f>'1'!J11/'1'!H11</f>
        <v>6731.1725452812207</v>
      </c>
      <c r="I11" s="36">
        <f>'1'!K11/'1'!H11</f>
        <v>1598.1229742612011</v>
      </c>
      <c r="J11" s="36">
        <f>'1'!L11/'1'!H11</f>
        <v>141.2230695900858</v>
      </c>
      <c r="K11" s="38">
        <f t="shared" si="1"/>
        <v>42457.623450905623</v>
      </c>
    </row>
    <row r="12" spans="1:11" x14ac:dyDescent="0.25">
      <c r="A12" s="40" t="s">
        <v>14</v>
      </c>
      <c r="B12" s="36">
        <f>'1'!C12/'1'!B12</f>
        <v>15624.417588495575</v>
      </c>
      <c r="C12" s="36">
        <f>'1'!D12/'1'!B12</f>
        <v>739.41887905604722</v>
      </c>
      <c r="D12" s="36">
        <f>'1'!E12/'1'!B12</f>
        <v>39.823008849557525</v>
      </c>
      <c r="E12" s="37">
        <f>'1'!F12/'1'!B12</f>
        <v>0</v>
      </c>
      <c r="F12" s="46">
        <f t="shared" si="0"/>
        <v>16403.659476401179</v>
      </c>
      <c r="G12" s="39">
        <f>'1'!I12/'1'!H12</f>
        <v>14448.795355587808</v>
      </c>
      <c r="H12" s="36">
        <f>'1'!J12/'1'!H12</f>
        <v>515.82583454281564</v>
      </c>
      <c r="I12" s="36">
        <f>'1'!K12/'1'!H12</f>
        <v>26.124818577648767</v>
      </c>
      <c r="J12" s="36">
        <f>'1'!L12/'1'!H12</f>
        <v>134.13134978229317</v>
      </c>
      <c r="K12" s="38">
        <f t="shared" si="1"/>
        <v>15124.877358490567</v>
      </c>
    </row>
    <row r="13" spans="1:11" ht="15.75" thickBot="1" x14ac:dyDescent="0.3">
      <c r="A13" s="47" t="s">
        <v>16</v>
      </c>
      <c r="B13" s="48">
        <f>'1'!C14/'1'!B14</f>
        <v>4686.4687232059641</v>
      </c>
      <c r="C13" s="48">
        <f>'1'!D14/'1'!B14</f>
        <v>1912.9925442684064</v>
      </c>
      <c r="D13" s="48">
        <f>'1'!E14/'1'!B14</f>
        <v>0</v>
      </c>
      <c r="E13" s="311">
        <f>'1'!F14/'1'!B14</f>
        <v>321.52842497670082</v>
      </c>
      <c r="F13" s="50">
        <f t="shared" si="0"/>
        <v>6920.9896924510713</v>
      </c>
      <c r="G13" s="51">
        <f>'1'!I14/'1'!H14</f>
        <v>4202.1252955082746</v>
      </c>
      <c r="H13" s="48">
        <f>'1'!J14/'1'!H14</f>
        <v>866.82427107959018</v>
      </c>
      <c r="I13" s="48">
        <f>'1'!K15/'1'!H15</f>
        <v>0</v>
      </c>
      <c r="J13" s="48">
        <f>'1'!L14/'1'!H14</f>
        <v>288.54294720252165</v>
      </c>
      <c r="K13" s="50">
        <f t="shared" si="1"/>
        <v>5357.4925137903865</v>
      </c>
    </row>
    <row r="14" spans="1:11" x14ac:dyDescent="0.25">
      <c r="A14" s="1"/>
      <c r="B14" s="1"/>
      <c r="C14" s="1"/>
      <c r="D14" s="1"/>
      <c r="E14" s="1"/>
      <c r="F14" s="302"/>
      <c r="G14" s="1"/>
      <c r="H14" s="1"/>
      <c r="I14" s="1"/>
      <c r="J14" s="1"/>
      <c r="K14" s="302"/>
    </row>
    <row r="15" spans="1:1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1" x14ac:dyDescent="0.25">
      <c r="E16"/>
    </row>
    <row r="17" spans="5:5" x14ac:dyDescent="0.25">
      <c r="E17"/>
    </row>
    <row r="18" spans="5:5" x14ac:dyDescent="0.25">
      <c r="E18"/>
    </row>
    <row r="19" spans="5:5" x14ac:dyDescent="0.25">
      <c r="E19"/>
    </row>
    <row r="20" spans="5:5" x14ac:dyDescent="0.25">
      <c r="E20"/>
    </row>
    <row r="21" spans="5:5" x14ac:dyDescent="0.25">
      <c r="E21"/>
    </row>
    <row r="22" spans="5:5" x14ac:dyDescent="0.25">
      <c r="E22"/>
    </row>
    <row r="23" spans="5:5" x14ac:dyDescent="0.25">
      <c r="E23"/>
    </row>
    <row r="24" spans="5:5" x14ac:dyDescent="0.25">
      <c r="E24"/>
    </row>
    <row r="25" spans="5:5" x14ac:dyDescent="0.25">
      <c r="E25" s="1"/>
    </row>
    <row r="26" spans="5:5" x14ac:dyDescent="0.25">
      <c r="E26" s="1"/>
    </row>
    <row r="27" spans="5:5" x14ac:dyDescent="0.25">
      <c r="E27"/>
    </row>
    <row r="28" spans="5:5" x14ac:dyDescent="0.25">
      <c r="E28"/>
    </row>
    <row r="29" spans="5:5" x14ac:dyDescent="0.25">
      <c r="E29"/>
    </row>
    <row r="30" spans="5:5" x14ac:dyDescent="0.25">
      <c r="E30"/>
    </row>
    <row r="31" spans="5:5" x14ac:dyDescent="0.25">
      <c r="E31"/>
    </row>
    <row r="32" spans="5:5" x14ac:dyDescent="0.25">
      <c r="E32"/>
    </row>
  </sheetData>
  <mergeCells count="3">
    <mergeCell ref="A5:A6"/>
    <mergeCell ref="B5:F5"/>
    <mergeCell ref="G5:K5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O56"/>
  <sheetViews>
    <sheetView workbookViewId="0">
      <selection activeCell="A16" sqref="A16"/>
    </sheetView>
  </sheetViews>
  <sheetFormatPr defaultRowHeight="15" x14ac:dyDescent="0.25"/>
  <cols>
    <col min="1" max="1" width="10.140625" customWidth="1"/>
    <col min="2" max="2" width="6.85546875" customWidth="1"/>
    <col min="3" max="3" width="10.5703125" customWidth="1"/>
    <col min="4" max="4" width="8.42578125" customWidth="1"/>
    <col min="5" max="5" width="11.85546875" customWidth="1"/>
    <col min="6" max="6" width="10.5703125" customWidth="1"/>
    <col min="7" max="7" width="11.140625" style="304" customWidth="1"/>
    <col min="8" max="8" width="7.28515625" style="305" customWidth="1"/>
    <col min="9" max="9" width="6.7109375" customWidth="1"/>
    <col min="10" max="10" width="11" customWidth="1"/>
    <col min="11" max="11" width="9.85546875" customWidth="1"/>
    <col min="12" max="12" width="9.7109375" customWidth="1"/>
    <col min="13" max="13" width="10.7109375" customWidth="1"/>
    <col min="14" max="14" width="11" customWidth="1"/>
    <col min="15" max="15" width="7.2851562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52"/>
      <c r="I1" s="1"/>
      <c r="J1" s="1"/>
      <c r="K1" s="1"/>
      <c r="L1" s="1"/>
      <c r="M1" s="1"/>
      <c r="N1" s="1"/>
      <c r="O1" s="1"/>
    </row>
    <row r="2" spans="1:15" x14ac:dyDescent="0.25">
      <c r="A2" s="1"/>
      <c r="B2" s="1"/>
      <c r="C2" s="1"/>
      <c r="D2" s="1"/>
      <c r="E2" s="1"/>
      <c r="F2" s="1"/>
      <c r="G2" s="1"/>
      <c r="H2" s="52"/>
      <c r="I2" s="1"/>
      <c r="J2" s="1"/>
      <c r="K2" s="1"/>
      <c r="L2" s="1"/>
      <c r="M2" s="1"/>
      <c r="N2" s="1"/>
      <c r="O2" s="1"/>
    </row>
    <row r="3" spans="1:15" x14ac:dyDescent="0.25">
      <c r="A3" s="3" t="s">
        <v>20</v>
      </c>
      <c r="B3" s="6"/>
      <c r="C3" s="6"/>
      <c r="D3" s="6"/>
      <c r="E3" s="6"/>
      <c r="F3" s="6"/>
      <c r="G3" s="6"/>
      <c r="H3" s="53"/>
      <c r="I3" s="6"/>
      <c r="J3" s="6"/>
      <c r="K3" s="6"/>
      <c r="L3" s="6"/>
      <c r="M3" s="6"/>
      <c r="N3" s="6"/>
      <c r="O3" s="6"/>
    </row>
    <row r="4" spans="1:15" ht="15.75" thickBot="1" x14ac:dyDescent="0.3">
      <c r="A4" s="1"/>
      <c r="B4" s="1"/>
      <c r="C4" s="1"/>
      <c r="D4" s="1"/>
      <c r="E4" s="1"/>
      <c r="F4" s="1"/>
      <c r="G4" s="1"/>
      <c r="H4" s="52"/>
      <c r="I4" s="1"/>
      <c r="J4" s="1"/>
      <c r="K4" s="1"/>
      <c r="L4" s="1"/>
      <c r="M4" s="1"/>
      <c r="N4" s="1"/>
      <c r="O4" s="1"/>
    </row>
    <row r="5" spans="1:15" ht="15" customHeight="1" x14ac:dyDescent="0.25">
      <c r="A5" s="334" t="s">
        <v>2</v>
      </c>
      <c r="B5" s="339" t="s">
        <v>21</v>
      </c>
      <c r="C5" s="339"/>
      <c r="D5" s="339"/>
      <c r="E5" s="339"/>
      <c r="F5" s="339"/>
      <c r="G5" s="339"/>
      <c r="H5" s="340"/>
      <c r="I5" s="339" t="s">
        <v>95</v>
      </c>
      <c r="J5" s="339"/>
      <c r="K5" s="339"/>
      <c r="L5" s="339"/>
      <c r="M5" s="339"/>
      <c r="N5" s="339"/>
      <c r="O5" s="340"/>
    </row>
    <row r="6" spans="1:15" ht="49.5" thickBot="1" x14ac:dyDescent="0.3">
      <c r="A6" s="335"/>
      <c r="B6" s="54" t="s">
        <v>22</v>
      </c>
      <c r="C6" s="9" t="s">
        <v>23</v>
      </c>
      <c r="D6" s="9" t="s">
        <v>24</v>
      </c>
      <c r="E6" s="9" t="s">
        <v>25</v>
      </c>
      <c r="F6" s="9" t="s">
        <v>6</v>
      </c>
      <c r="G6" s="55" t="s">
        <v>26</v>
      </c>
      <c r="H6" s="56" t="s">
        <v>27</v>
      </c>
      <c r="I6" s="54" t="s">
        <v>22</v>
      </c>
      <c r="J6" s="9" t="s">
        <v>23</v>
      </c>
      <c r="K6" s="9" t="s">
        <v>24</v>
      </c>
      <c r="L6" s="9" t="s">
        <v>25</v>
      </c>
      <c r="M6" s="9" t="s">
        <v>6</v>
      </c>
      <c r="N6" s="55" t="s">
        <v>26</v>
      </c>
      <c r="O6" s="56" t="s">
        <v>27</v>
      </c>
    </row>
    <row r="7" spans="1:15" ht="24.75" customHeight="1" thickTop="1" x14ac:dyDescent="0.25">
      <c r="A7" s="57" t="s">
        <v>28</v>
      </c>
      <c r="B7" s="58">
        <v>9400</v>
      </c>
      <c r="C7" s="59">
        <v>249305233</v>
      </c>
      <c r="D7" s="60">
        <v>869692</v>
      </c>
      <c r="E7" s="58">
        <v>91081143</v>
      </c>
      <c r="F7" s="13">
        <v>0</v>
      </c>
      <c r="G7" s="61">
        <v>341256068</v>
      </c>
      <c r="H7" s="62">
        <v>22.351484589434339</v>
      </c>
      <c r="I7" s="58">
        <v>9404</v>
      </c>
      <c r="J7" s="59">
        <v>253419578</v>
      </c>
      <c r="K7" s="60">
        <v>1034103</v>
      </c>
      <c r="L7" s="58">
        <v>93337286</v>
      </c>
      <c r="M7" s="13">
        <v>2364406</v>
      </c>
      <c r="N7" s="61">
        <f>J7+K7+L7+M7</f>
        <v>350155373</v>
      </c>
      <c r="O7" s="62">
        <f t="shared" ref="O7:O12" si="0">N7/$N$14*100</f>
        <v>22.213146419833439</v>
      </c>
    </row>
    <row r="8" spans="1:15" ht="24.75" customHeight="1" x14ac:dyDescent="0.25">
      <c r="A8" s="63" t="s">
        <v>9</v>
      </c>
      <c r="B8" s="64">
        <v>21673</v>
      </c>
      <c r="C8" s="65">
        <v>553406908</v>
      </c>
      <c r="D8" s="66">
        <v>4251694</v>
      </c>
      <c r="E8" s="58">
        <v>216417585.5</v>
      </c>
      <c r="F8" s="61">
        <v>12619024.92</v>
      </c>
      <c r="G8" s="61">
        <v>786695212.41999996</v>
      </c>
      <c r="H8" s="62">
        <v>51.526720154870333</v>
      </c>
      <c r="I8" s="64">
        <f>21966+66</f>
        <v>22032</v>
      </c>
      <c r="J8" s="65">
        <v>572008485</v>
      </c>
      <c r="K8" s="66">
        <v>3848605</v>
      </c>
      <c r="L8" s="58">
        <v>224287694</v>
      </c>
      <c r="M8" s="61">
        <v>17202255.68</v>
      </c>
      <c r="N8" s="61">
        <f t="shared" ref="N8:N13" si="1">J8+K8+L8+M8</f>
        <v>817347039.67999995</v>
      </c>
      <c r="O8" s="62">
        <f t="shared" si="0"/>
        <v>51.85083785142789</v>
      </c>
    </row>
    <row r="9" spans="1:15" ht="24.75" customHeight="1" x14ac:dyDescent="0.25">
      <c r="A9" s="329" t="s">
        <v>29</v>
      </c>
      <c r="B9" s="64">
        <v>959</v>
      </c>
      <c r="C9" s="65">
        <v>48342646</v>
      </c>
      <c r="D9" s="67">
        <v>739706</v>
      </c>
      <c r="E9" s="58">
        <v>18363562.5</v>
      </c>
      <c r="F9" s="19">
        <v>743212.4</v>
      </c>
      <c r="G9" s="61">
        <v>68189126.900000006</v>
      </c>
      <c r="H9" s="62">
        <v>4.4662303823776481</v>
      </c>
      <c r="I9" s="64">
        <f>959+14</f>
        <v>973</v>
      </c>
      <c r="J9" s="65">
        <v>48592653</v>
      </c>
      <c r="K9" s="67">
        <v>465276</v>
      </c>
      <c r="L9" s="58">
        <v>18382932</v>
      </c>
      <c r="M9" s="19">
        <v>1556044.8</v>
      </c>
      <c r="N9" s="61">
        <f t="shared" si="1"/>
        <v>68996905.799999997</v>
      </c>
      <c r="O9" s="62">
        <f t="shared" si="0"/>
        <v>4.3770237135583088</v>
      </c>
    </row>
    <row r="10" spans="1:15" ht="24.75" customHeight="1" x14ac:dyDescent="0.25">
      <c r="A10" s="63" t="s">
        <v>14</v>
      </c>
      <c r="B10" s="64">
        <v>8017</v>
      </c>
      <c r="C10" s="65">
        <v>88680316</v>
      </c>
      <c r="D10" s="67">
        <v>781162</v>
      </c>
      <c r="E10" s="58">
        <v>31850711</v>
      </c>
      <c r="F10" s="19">
        <v>0</v>
      </c>
      <c r="G10" s="61">
        <v>121312189</v>
      </c>
      <c r="H10" s="62">
        <v>7.9456683036740774</v>
      </c>
      <c r="I10" s="64">
        <v>8111</v>
      </c>
      <c r="J10" s="65">
        <v>91105809</v>
      </c>
      <c r="K10" s="67">
        <v>679234</v>
      </c>
      <c r="L10" s="58">
        <v>32679653</v>
      </c>
      <c r="M10" s="19">
        <v>812025</v>
      </c>
      <c r="N10" s="61">
        <f t="shared" si="1"/>
        <v>125276721</v>
      </c>
      <c r="O10" s="62">
        <f t="shared" si="0"/>
        <v>7.9473010016317032</v>
      </c>
    </row>
    <row r="11" spans="1:15" ht="24.75" customHeight="1" x14ac:dyDescent="0.25">
      <c r="A11" s="63" t="s">
        <v>30</v>
      </c>
      <c r="B11" s="64">
        <v>6454</v>
      </c>
      <c r="C11" s="65">
        <v>55132324</v>
      </c>
      <c r="D11" s="66">
        <v>0</v>
      </c>
      <c r="E11" s="58">
        <v>19427455</v>
      </c>
      <c r="F11" s="19">
        <v>0</v>
      </c>
      <c r="G11" s="61">
        <v>74559779</v>
      </c>
      <c r="H11" s="62">
        <v>4.8834933868784134</v>
      </c>
      <c r="I11" s="64">
        <v>6825</v>
      </c>
      <c r="J11" s="65">
        <v>57067426</v>
      </c>
      <c r="K11" s="66">
        <v>72204</v>
      </c>
      <c r="L11" s="58">
        <v>20214272</v>
      </c>
      <c r="M11" s="19">
        <v>0</v>
      </c>
      <c r="N11" s="61">
        <f t="shared" si="1"/>
        <v>77353902</v>
      </c>
      <c r="O11" s="62">
        <f t="shared" si="0"/>
        <v>4.9071745966652545</v>
      </c>
    </row>
    <row r="12" spans="1:15" ht="24.75" customHeight="1" x14ac:dyDescent="0.25">
      <c r="A12" s="63" t="s">
        <v>31</v>
      </c>
      <c r="B12" s="64">
        <v>26314</v>
      </c>
      <c r="C12" s="65">
        <v>76498236</v>
      </c>
      <c r="D12" s="66">
        <v>1890</v>
      </c>
      <c r="E12" s="58">
        <v>28039121</v>
      </c>
      <c r="F12" s="19">
        <v>0</v>
      </c>
      <c r="G12" s="61">
        <v>104539247</v>
      </c>
      <c r="H12" s="62">
        <v>6.8470793266936711</v>
      </c>
      <c r="I12" s="64">
        <v>26699</v>
      </c>
      <c r="J12" s="65">
        <v>77024736</v>
      </c>
      <c r="K12" s="66">
        <v>20000</v>
      </c>
      <c r="L12" s="58">
        <v>28262159</v>
      </c>
      <c r="M12" s="19">
        <v>10572</v>
      </c>
      <c r="N12" s="61">
        <f t="shared" si="1"/>
        <v>105317467</v>
      </c>
      <c r="O12" s="62">
        <f t="shared" si="0"/>
        <v>6.681126423946024</v>
      </c>
    </row>
    <row r="13" spans="1:15" ht="24.75" customHeight="1" thickBot="1" x14ac:dyDescent="0.3">
      <c r="A13" s="68" t="s">
        <v>16</v>
      </c>
      <c r="B13" s="69">
        <v>10078</v>
      </c>
      <c r="C13" s="70">
        <v>18095364</v>
      </c>
      <c r="D13" s="71">
        <v>3686922</v>
      </c>
      <c r="E13" s="24">
        <v>7947464</v>
      </c>
      <c r="F13" s="72">
        <v>490000</v>
      </c>
      <c r="G13" s="72">
        <v>30219750</v>
      </c>
      <c r="H13" s="73">
        <v>1.979323856071501</v>
      </c>
      <c r="I13" s="23">
        <v>10227</v>
      </c>
      <c r="J13" s="70">
        <v>18838426</v>
      </c>
      <c r="K13" s="71">
        <v>4059229</v>
      </c>
      <c r="L13" s="24">
        <v>8340315</v>
      </c>
      <c r="M13" s="72">
        <v>657596</v>
      </c>
      <c r="N13" s="72">
        <f t="shared" si="1"/>
        <v>31895566</v>
      </c>
      <c r="O13" s="326">
        <f t="shared" ref="O13" si="2">N13/$N$14*100</f>
        <v>2.0233899929373957</v>
      </c>
    </row>
    <row r="14" spans="1:15" ht="24.75" customHeight="1" thickTop="1" thickBot="1" x14ac:dyDescent="0.3">
      <c r="A14" s="74" t="s">
        <v>32</v>
      </c>
      <c r="B14" s="75">
        <v>82897</v>
      </c>
      <c r="C14" s="76">
        <v>1089461027</v>
      </c>
      <c r="D14" s="76">
        <v>10331066</v>
      </c>
      <c r="E14" s="76">
        <v>413127042</v>
      </c>
      <c r="F14" s="76">
        <v>13852237.32</v>
      </c>
      <c r="G14" s="76">
        <v>1526771372.3200002</v>
      </c>
      <c r="H14" s="77">
        <v>100</v>
      </c>
      <c r="I14" s="75">
        <f>SUM(I7:I13)</f>
        <v>84271</v>
      </c>
      <c r="J14" s="76">
        <f t="shared" ref="J14:M14" si="3">SUM(J7:J13)</f>
        <v>1118057113</v>
      </c>
      <c r="K14" s="76">
        <f t="shared" si="3"/>
        <v>10178651</v>
      </c>
      <c r="L14" s="76">
        <f t="shared" si="3"/>
        <v>425504311</v>
      </c>
      <c r="M14" s="76">
        <f t="shared" si="3"/>
        <v>22602899.48</v>
      </c>
      <c r="N14" s="76">
        <f>SUM(N7:N13)</f>
        <v>1576342974.4799998</v>
      </c>
      <c r="O14" s="77">
        <f>SUM(O7:O13)</f>
        <v>100.00000000000001</v>
      </c>
    </row>
    <row r="15" spans="1:15" x14ac:dyDescent="0.25">
      <c r="A15" s="1"/>
      <c r="B15" s="1"/>
      <c r="C15" s="1"/>
      <c r="D15" s="1"/>
      <c r="E15" s="1"/>
      <c r="F15" s="192"/>
      <c r="G15" s="192"/>
      <c r="H15" s="303"/>
      <c r="I15" s="5"/>
      <c r="J15" s="5"/>
      <c r="K15" s="5"/>
      <c r="L15" s="5"/>
      <c r="M15" s="5"/>
      <c r="N15" s="5"/>
      <c r="O15" s="5"/>
    </row>
    <row r="16" spans="1:15" x14ac:dyDescent="0.25">
      <c r="F16" s="305"/>
      <c r="G16"/>
      <c r="H16"/>
      <c r="J16" s="331"/>
      <c r="K16" s="331"/>
      <c r="L16" s="331"/>
      <c r="M16" s="331"/>
      <c r="N16" s="331"/>
      <c r="O16" s="330"/>
    </row>
    <row r="17" spans="6:15" x14ac:dyDescent="0.25">
      <c r="F17" s="305"/>
      <c r="G17"/>
      <c r="H17"/>
      <c r="J17" s="332"/>
      <c r="K17" s="332"/>
      <c r="L17" s="332"/>
      <c r="M17" s="332"/>
      <c r="N17" s="332"/>
      <c r="O17" s="330"/>
    </row>
    <row r="18" spans="6:15" x14ac:dyDescent="0.25">
      <c r="F18" s="305"/>
      <c r="G18"/>
      <c r="H18"/>
    </row>
    <row r="19" spans="6:15" x14ac:dyDescent="0.25">
      <c r="F19" s="305"/>
      <c r="G19"/>
      <c r="H19"/>
    </row>
    <row r="20" spans="6:15" x14ac:dyDescent="0.25">
      <c r="G20"/>
    </row>
    <row r="21" spans="6:15" x14ac:dyDescent="0.25">
      <c r="G21"/>
    </row>
    <row r="22" spans="6:15" x14ac:dyDescent="0.25">
      <c r="G22"/>
    </row>
    <row r="23" spans="6:15" x14ac:dyDescent="0.25">
      <c r="G23"/>
    </row>
    <row r="24" spans="6:15" x14ac:dyDescent="0.25">
      <c r="G24"/>
    </row>
    <row r="25" spans="6:15" x14ac:dyDescent="0.25">
      <c r="G25"/>
    </row>
    <row r="26" spans="6:15" x14ac:dyDescent="0.25">
      <c r="G26"/>
    </row>
    <row r="27" spans="6:15" x14ac:dyDescent="0.25">
      <c r="G27"/>
    </row>
    <row r="28" spans="6:15" x14ac:dyDescent="0.25">
      <c r="G28"/>
    </row>
    <row r="29" spans="6:15" x14ac:dyDescent="0.25">
      <c r="G29"/>
    </row>
    <row r="30" spans="6:15" x14ac:dyDescent="0.25">
      <c r="G30"/>
    </row>
    <row r="31" spans="6:15" x14ac:dyDescent="0.25">
      <c r="G31"/>
    </row>
    <row r="32" spans="6:15" x14ac:dyDescent="0.25">
      <c r="G32"/>
    </row>
    <row r="33" spans="7:7" x14ac:dyDescent="0.25">
      <c r="G33"/>
    </row>
    <row r="34" spans="7:7" x14ac:dyDescent="0.25">
      <c r="G34"/>
    </row>
    <row r="35" spans="7:7" x14ac:dyDescent="0.25">
      <c r="G35"/>
    </row>
    <row r="36" spans="7:7" x14ac:dyDescent="0.25">
      <c r="G36"/>
    </row>
    <row r="37" spans="7:7" x14ac:dyDescent="0.25">
      <c r="G37"/>
    </row>
    <row r="38" spans="7:7" x14ac:dyDescent="0.25">
      <c r="G38"/>
    </row>
    <row r="39" spans="7:7" x14ac:dyDescent="0.25">
      <c r="G39"/>
    </row>
    <row r="40" spans="7:7" x14ac:dyDescent="0.25">
      <c r="G40"/>
    </row>
    <row r="41" spans="7:7" x14ac:dyDescent="0.25">
      <c r="G41"/>
    </row>
    <row r="42" spans="7:7" x14ac:dyDescent="0.25">
      <c r="G42"/>
    </row>
    <row r="43" spans="7:7" x14ac:dyDescent="0.25">
      <c r="G43"/>
    </row>
    <row r="44" spans="7:7" x14ac:dyDescent="0.25">
      <c r="G44"/>
    </row>
    <row r="45" spans="7:7" x14ac:dyDescent="0.25">
      <c r="G45"/>
    </row>
    <row r="46" spans="7:7" x14ac:dyDescent="0.25">
      <c r="G46"/>
    </row>
    <row r="47" spans="7:7" x14ac:dyDescent="0.25">
      <c r="G47"/>
    </row>
    <row r="48" spans="7:7" x14ac:dyDescent="0.25">
      <c r="G48"/>
    </row>
    <row r="49" spans="7:7" x14ac:dyDescent="0.25">
      <c r="G49"/>
    </row>
    <row r="50" spans="7:7" x14ac:dyDescent="0.25">
      <c r="G50"/>
    </row>
    <row r="51" spans="7:7" x14ac:dyDescent="0.25">
      <c r="G51"/>
    </row>
    <row r="52" spans="7:7" x14ac:dyDescent="0.25">
      <c r="G52"/>
    </row>
    <row r="53" spans="7:7" x14ac:dyDescent="0.25">
      <c r="G53"/>
    </row>
    <row r="54" spans="7:7" x14ac:dyDescent="0.25">
      <c r="G54"/>
    </row>
    <row r="55" spans="7:7" x14ac:dyDescent="0.25">
      <c r="G55"/>
    </row>
    <row r="56" spans="7:7" x14ac:dyDescent="0.25">
      <c r="G56"/>
    </row>
  </sheetData>
  <mergeCells count="3">
    <mergeCell ref="A5:A6"/>
    <mergeCell ref="B5:H5"/>
    <mergeCell ref="I5:O5"/>
  </mergeCells>
  <pageMargins left="0.28999999999999998" right="0.23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I2" sqref="I2"/>
    </sheetView>
  </sheetViews>
  <sheetFormatPr defaultRowHeight="15" x14ac:dyDescent="0.25"/>
  <cols>
    <col min="1" max="1" width="19.5703125" customWidth="1"/>
    <col min="2" max="2" width="7.85546875" customWidth="1"/>
    <col min="3" max="3" width="8.140625" customWidth="1"/>
    <col min="4" max="4" width="7.140625" customWidth="1"/>
    <col min="5" max="5" width="8.5703125" customWidth="1"/>
    <col min="6" max="6" width="9.7109375" style="244" customWidth="1"/>
    <col min="7" max="7" width="8.5703125" customWidth="1"/>
    <col min="9" max="13" width="10.85546875" customWidth="1"/>
  </cols>
  <sheetData>
    <row r="1" spans="1:13" x14ac:dyDescent="0.25">
      <c r="A1" s="1"/>
      <c r="B1" s="1"/>
      <c r="C1" s="1"/>
      <c r="D1" s="1"/>
      <c r="E1" s="1"/>
      <c r="F1" s="2"/>
      <c r="G1" s="1"/>
      <c r="H1" s="1"/>
      <c r="I1" s="1"/>
      <c r="J1" s="1"/>
      <c r="K1" s="1"/>
      <c r="L1" s="1"/>
      <c r="M1" s="1"/>
    </row>
    <row r="2" spans="1:13" x14ac:dyDescent="0.25">
      <c r="A2" s="1"/>
      <c r="B2" s="1"/>
      <c r="C2" s="1"/>
      <c r="D2" s="1"/>
      <c r="E2" s="1"/>
      <c r="F2" s="2"/>
      <c r="G2" s="1"/>
      <c r="H2" s="1"/>
      <c r="I2" s="1"/>
      <c r="J2" s="1"/>
      <c r="K2" s="1"/>
      <c r="L2" s="1"/>
      <c r="M2" s="1"/>
    </row>
    <row r="3" spans="1:13" x14ac:dyDescent="0.25">
      <c r="A3" s="3" t="s">
        <v>33</v>
      </c>
      <c r="B3" s="78"/>
      <c r="C3" s="78"/>
      <c r="D3" s="78"/>
      <c r="E3" s="78"/>
      <c r="F3" s="78"/>
      <c r="G3" s="78"/>
      <c r="H3" s="78"/>
      <c r="I3" s="1"/>
      <c r="J3" s="1"/>
      <c r="K3" s="1"/>
      <c r="L3" s="6"/>
      <c r="M3" s="6"/>
    </row>
    <row r="4" spans="1:13" ht="15.75" thickBot="1" x14ac:dyDescent="0.3">
      <c r="A4" s="1"/>
      <c r="B4" s="1"/>
      <c r="C4" s="1"/>
      <c r="D4" s="1"/>
      <c r="E4" s="1"/>
      <c r="F4" s="2"/>
      <c r="G4" s="1"/>
      <c r="H4" s="1"/>
      <c r="I4" s="1"/>
      <c r="J4" s="1"/>
      <c r="K4" s="1"/>
      <c r="L4" s="1"/>
      <c r="M4" s="1"/>
    </row>
    <row r="5" spans="1:13" ht="15" customHeight="1" x14ac:dyDescent="0.25">
      <c r="A5" s="334" t="s">
        <v>2</v>
      </c>
      <c r="B5" s="341" t="s">
        <v>21</v>
      </c>
      <c r="C5" s="339"/>
      <c r="D5" s="339"/>
      <c r="E5" s="339"/>
      <c r="F5" s="339"/>
      <c r="G5" s="340"/>
      <c r="H5" s="341" t="s">
        <v>95</v>
      </c>
      <c r="I5" s="339"/>
      <c r="J5" s="339"/>
      <c r="K5" s="339"/>
      <c r="L5" s="339"/>
      <c r="M5" s="340"/>
    </row>
    <row r="6" spans="1:13" ht="45.75" thickBot="1" x14ac:dyDescent="0.3">
      <c r="A6" s="335"/>
      <c r="B6" s="32" t="s">
        <v>22</v>
      </c>
      <c r="C6" s="32" t="s">
        <v>34</v>
      </c>
      <c r="D6" s="32" t="s">
        <v>24</v>
      </c>
      <c r="E6" s="32" t="s">
        <v>25</v>
      </c>
      <c r="F6" s="9" t="s">
        <v>35</v>
      </c>
      <c r="G6" s="10" t="s">
        <v>36</v>
      </c>
      <c r="H6" s="34" t="s">
        <v>22</v>
      </c>
      <c r="I6" s="32" t="s">
        <v>34</v>
      </c>
      <c r="J6" s="32" t="s">
        <v>24</v>
      </c>
      <c r="K6" s="32" t="s">
        <v>25</v>
      </c>
      <c r="L6" s="9" t="s">
        <v>35</v>
      </c>
      <c r="M6" s="10" t="s">
        <v>36</v>
      </c>
    </row>
    <row r="7" spans="1:13" ht="25.5" customHeight="1" thickTop="1" x14ac:dyDescent="0.25">
      <c r="A7" s="35" t="s">
        <v>28</v>
      </c>
      <c r="B7" s="41">
        <v>9400</v>
      </c>
      <c r="C7" s="36">
        <v>26521.833297872341</v>
      </c>
      <c r="D7" s="36">
        <v>92.520425531914896</v>
      </c>
      <c r="E7" s="36">
        <v>9689.4832978723407</v>
      </c>
      <c r="F7" s="36">
        <v>0</v>
      </c>
      <c r="G7" s="38">
        <v>36303.837021276595</v>
      </c>
      <c r="H7" s="43">
        <f>'3'!I7</f>
        <v>9404</v>
      </c>
      <c r="I7" s="36">
        <f>'3'!J7/'3'!$I$7</f>
        <v>26948.062313908977</v>
      </c>
      <c r="J7" s="36">
        <f>'3'!K7/'3'!$I$7</f>
        <v>109.964164185453</v>
      </c>
      <c r="K7" s="36">
        <f>'3'!L7/'3'!$I$7</f>
        <v>9925.2749893662276</v>
      </c>
      <c r="L7" s="36">
        <f>'3'!M7/'3'!$I$7</f>
        <v>251.42556358996171</v>
      </c>
      <c r="M7" s="38">
        <f>I7+J7+K7+L7</f>
        <v>37234.727031050621</v>
      </c>
    </row>
    <row r="8" spans="1:13" ht="25.5" customHeight="1" x14ac:dyDescent="0.25">
      <c r="A8" s="40" t="s">
        <v>9</v>
      </c>
      <c r="B8" s="41">
        <v>21673</v>
      </c>
      <c r="C8" s="36">
        <v>25534.393392700596</v>
      </c>
      <c r="D8" s="36">
        <v>196.17468739906798</v>
      </c>
      <c r="E8" s="36">
        <v>9985.5850828219445</v>
      </c>
      <c r="F8" s="36">
        <v>582.24633968532271</v>
      </c>
      <c r="G8" s="38">
        <v>36298.399502606931</v>
      </c>
      <c r="H8" s="43">
        <f>'3'!I8</f>
        <v>22032</v>
      </c>
      <c r="I8" s="36">
        <f>'3'!J8/'3'!$I$8</f>
        <v>25962.62186819172</v>
      </c>
      <c r="J8" s="36">
        <f>'3'!K8/'3'!$I$8</f>
        <v>174.68250726216414</v>
      </c>
      <c r="K8" s="36">
        <f>'3'!L8/'3'!$I$8</f>
        <v>10180.08778140886</v>
      </c>
      <c r="L8" s="36">
        <f>'3'!M8/'3'!$I$8</f>
        <v>780.78502541757439</v>
      </c>
      <c r="M8" s="38">
        <f t="shared" ref="M8:M13" si="0">I8+J8+K8+L8</f>
        <v>37098.177182280313</v>
      </c>
    </row>
    <row r="9" spans="1:13" ht="25.5" customHeight="1" x14ac:dyDescent="0.25">
      <c r="A9" s="40" t="s">
        <v>29</v>
      </c>
      <c r="B9" s="41">
        <v>959</v>
      </c>
      <c r="C9" s="36">
        <v>50409.43274244004</v>
      </c>
      <c r="D9" s="36">
        <v>771.33055265901976</v>
      </c>
      <c r="E9" s="36">
        <v>19148.657455683002</v>
      </c>
      <c r="F9" s="36">
        <v>774.98686131386864</v>
      </c>
      <c r="G9" s="38">
        <v>71104.407612095936</v>
      </c>
      <c r="H9" s="43">
        <f>'3'!I9</f>
        <v>973</v>
      </c>
      <c r="I9" s="36">
        <f>'3'!J9/'3'!$I$9</f>
        <v>49941.061664953748</v>
      </c>
      <c r="J9" s="36">
        <f>'3'!K9/'3'!$I$9</f>
        <v>478.1870503597122</v>
      </c>
      <c r="K9" s="36">
        <f>'3'!L9/'3'!$I$9</f>
        <v>18893.044193216854</v>
      </c>
      <c r="L9" s="36">
        <f>'3'!M9/'3'!$I$9</f>
        <v>1599.2238437821172</v>
      </c>
      <c r="M9" s="38">
        <f t="shared" si="0"/>
        <v>70911.516752312426</v>
      </c>
    </row>
    <row r="10" spans="1:13" ht="25.5" customHeight="1" x14ac:dyDescent="0.25">
      <c r="A10" s="40" t="s">
        <v>14</v>
      </c>
      <c r="B10" s="41">
        <v>8019</v>
      </c>
      <c r="C10" s="36">
        <v>11058.774909589725</v>
      </c>
      <c r="D10" s="36">
        <v>97.413892006484602</v>
      </c>
      <c r="E10" s="36">
        <v>3971.9055992018957</v>
      </c>
      <c r="F10" s="36">
        <v>0</v>
      </c>
      <c r="G10" s="38">
        <v>15128.094400798105</v>
      </c>
      <c r="H10" s="43">
        <f>'3'!I10</f>
        <v>8111</v>
      </c>
      <c r="I10" s="36">
        <f>'3'!J10/'3'!$I$10</f>
        <v>11232.376895573912</v>
      </c>
      <c r="J10" s="36">
        <f>'3'!K10/'3'!$I$10</f>
        <v>83.742325237332025</v>
      </c>
      <c r="K10" s="36">
        <f>'3'!L10/'3'!$I$10</f>
        <v>4029.0535075822954</v>
      </c>
      <c r="L10" s="36">
        <f>'3'!M10/'3'!$I$10</f>
        <v>100.11404265811861</v>
      </c>
      <c r="M10" s="38">
        <f t="shared" si="0"/>
        <v>15445.286771051658</v>
      </c>
    </row>
    <row r="11" spans="1:13" ht="25.5" customHeight="1" x14ac:dyDescent="0.25">
      <c r="A11" s="40" t="s">
        <v>37</v>
      </c>
      <c r="B11" s="41">
        <v>6454</v>
      </c>
      <c r="C11" s="36">
        <v>8542.349550666253</v>
      </c>
      <c r="D11" s="36">
        <v>0</v>
      </c>
      <c r="E11" s="36">
        <v>3010.1417725441588</v>
      </c>
      <c r="F11" s="36">
        <v>0</v>
      </c>
      <c r="G11" s="38">
        <v>11552.491323210412</v>
      </c>
      <c r="H11" s="43">
        <f>'3'!I11</f>
        <v>6825</v>
      </c>
      <c r="I11" s="36">
        <f>'3'!J11/'3'!$I$11</f>
        <v>8361.5276190476197</v>
      </c>
      <c r="J11" s="36">
        <f>'3'!K11/'3'!$I$11</f>
        <v>10.579340659340659</v>
      </c>
      <c r="K11" s="36">
        <f>'3'!L11/'3'!$I$11</f>
        <v>2961.7980952380954</v>
      </c>
      <c r="L11" s="36">
        <f>'3'!M11/'3'!$I$11</f>
        <v>0</v>
      </c>
      <c r="M11" s="38">
        <f t="shared" si="0"/>
        <v>11333.905054945055</v>
      </c>
    </row>
    <row r="12" spans="1:13" ht="25.5" customHeight="1" x14ac:dyDescent="0.25">
      <c r="A12" s="40" t="s">
        <v>31</v>
      </c>
      <c r="B12" s="41">
        <v>26314</v>
      </c>
      <c r="C12" s="36">
        <v>2907.1306528843961</v>
      </c>
      <c r="D12" s="36">
        <v>7.1824884092118263E-2</v>
      </c>
      <c r="E12" s="36">
        <v>1065.5590560158091</v>
      </c>
      <c r="F12" s="36">
        <v>0</v>
      </c>
      <c r="G12" s="38">
        <v>3972.7615337842972</v>
      </c>
      <c r="H12" s="43">
        <f>'3'!I12</f>
        <v>26699</v>
      </c>
      <c r="I12" s="36">
        <f>'3'!J12/'3'!$I$12</f>
        <v>2884.929622832316</v>
      </c>
      <c r="J12" s="36">
        <f>'3'!K12/'3'!$I$12</f>
        <v>0.74909172628188325</v>
      </c>
      <c r="K12" s="36">
        <f>'3'!L12/'3'!$I$12</f>
        <v>1058.5474736881531</v>
      </c>
      <c r="L12" s="36">
        <f>'3'!M12/'3'!$I$12</f>
        <v>0.39596988651260345</v>
      </c>
      <c r="M12" s="38">
        <f t="shared" si="0"/>
        <v>3944.6221581332638</v>
      </c>
    </row>
    <row r="13" spans="1:13" ht="25.5" customHeight="1" thickBot="1" x14ac:dyDescent="0.3">
      <c r="A13" s="47" t="s">
        <v>16</v>
      </c>
      <c r="B13" s="79">
        <v>10078</v>
      </c>
      <c r="C13" s="49">
        <v>1795.5312562016272</v>
      </c>
      <c r="D13" s="49">
        <v>365.83865846398095</v>
      </c>
      <c r="E13" s="49">
        <v>788.59535622147257</v>
      </c>
      <c r="F13" s="49">
        <v>48.62075808692201</v>
      </c>
      <c r="G13" s="50">
        <v>2998.5860289740026</v>
      </c>
      <c r="H13" s="312">
        <f>'3'!I13</f>
        <v>10227</v>
      </c>
      <c r="I13" s="48">
        <f>'3'!J13/'3'!$I$13</f>
        <v>1842.0285518724943</v>
      </c>
      <c r="J13" s="48">
        <f>'3'!K13/'3'!$I$13</f>
        <v>396.91297545712331</v>
      </c>
      <c r="K13" s="48">
        <f>'3'!L13/'3'!$I$13</f>
        <v>815.51921384570255</v>
      </c>
      <c r="L13" s="48">
        <f>'3'!M13/'3'!$I$13</f>
        <v>64.29999022196148</v>
      </c>
      <c r="M13" s="50">
        <f t="shared" si="0"/>
        <v>3118.7607313972821</v>
      </c>
    </row>
    <row r="14" spans="1:13" x14ac:dyDescent="0.25">
      <c r="A14" s="1"/>
      <c r="B14" s="301"/>
      <c r="C14" s="1"/>
      <c r="D14" s="1"/>
      <c r="E14" s="1"/>
      <c r="F14" s="2"/>
      <c r="G14" s="302"/>
      <c r="H14" s="80"/>
      <c r="I14" s="1"/>
      <c r="J14" s="1"/>
      <c r="K14" s="1"/>
      <c r="L14" s="342"/>
      <c r="M14" s="343"/>
    </row>
    <row r="15" spans="1:13" x14ac:dyDescent="0.25">
      <c r="A15" s="1"/>
      <c r="B15" s="80"/>
      <c r="C15" s="1"/>
      <c r="D15" s="1"/>
      <c r="E15" s="1"/>
      <c r="F15" s="2"/>
      <c r="G15" s="1"/>
      <c r="H15" s="1"/>
      <c r="I15" s="1"/>
      <c r="J15" s="1"/>
      <c r="K15" s="1"/>
      <c r="L15" s="1"/>
      <c r="M15" s="1"/>
    </row>
    <row r="16" spans="1:13" x14ac:dyDescent="0.25">
      <c r="A16" s="1"/>
      <c r="B16" s="80"/>
      <c r="C16" s="1"/>
      <c r="D16" s="1"/>
      <c r="E16" s="1"/>
      <c r="F16" s="2"/>
      <c r="G16" s="1"/>
      <c r="H16" s="1"/>
      <c r="I16" s="1"/>
      <c r="J16" s="1"/>
      <c r="K16" s="1"/>
      <c r="L16" s="1"/>
      <c r="M16" s="1"/>
    </row>
    <row r="17" spans="1:13" x14ac:dyDescent="0.25">
      <c r="A17" s="1"/>
      <c r="B17" s="1"/>
      <c r="C17" s="1"/>
      <c r="D17" s="1"/>
      <c r="E17" s="1"/>
      <c r="F17" s="2"/>
      <c r="G17" s="1"/>
      <c r="H17" s="1"/>
      <c r="I17" s="1"/>
      <c r="J17" s="1"/>
      <c r="K17" s="1"/>
      <c r="L17" s="1"/>
      <c r="M17" s="1"/>
    </row>
  </sheetData>
  <mergeCells count="4">
    <mergeCell ref="A5:A6"/>
    <mergeCell ref="B5:G5"/>
    <mergeCell ref="H5:M5"/>
    <mergeCell ref="L14:M14"/>
  </mergeCells>
  <pageMargins left="0.26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B18" sqref="B18"/>
    </sheetView>
  </sheetViews>
  <sheetFormatPr defaultRowHeight="15" x14ac:dyDescent="0.25"/>
  <cols>
    <col min="1" max="1" width="20.5703125" customWidth="1"/>
    <col min="2" max="2" width="12.28515625" style="192" customWidth="1"/>
    <col min="3" max="3" width="13.5703125" style="192" customWidth="1"/>
    <col min="4" max="4" width="13.7109375" customWidth="1"/>
    <col min="5" max="5" width="14.28515625" customWidth="1"/>
    <col min="6" max="6" width="12.85546875" customWidth="1"/>
    <col min="7" max="7" width="13.140625" customWidth="1"/>
  </cols>
  <sheetData>
    <row r="1" spans="1:7" x14ac:dyDescent="0.25">
      <c r="A1" s="1"/>
      <c r="B1" s="80"/>
      <c r="C1" s="80"/>
      <c r="D1" s="1"/>
      <c r="E1" s="1"/>
      <c r="F1" s="1"/>
      <c r="G1" s="1"/>
    </row>
    <row r="2" spans="1:7" x14ac:dyDescent="0.25">
      <c r="A2" s="1"/>
      <c r="B2" s="80"/>
      <c r="C2" s="80"/>
      <c r="D2" s="1"/>
      <c r="E2" s="1"/>
      <c r="F2" s="1"/>
      <c r="G2" s="1"/>
    </row>
    <row r="3" spans="1:7" x14ac:dyDescent="0.25">
      <c r="A3" s="3" t="s">
        <v>41</v>
      </c>
      <c r="B3" s="78"/>
      <c r="C3" s="78"/>
      <c r="D3" s="78"/>
      <c r="E3" s="78"/>
      <c r="F3" s="78"/>
      <c r="G3" s="78"/>
    </row>
    <row r="4" spans="1:7" ht="15.75" thickBot="1" x14ac:dyDescent="0.3">
      <c r="A4" s="1"/>
      <c r="B4" s="80"/>
      <c r="C4" s="80"/>
      <c r="D4" s="1"/>
      <c r="E4" s="1"/>
      <c r="F4" s="1"/>
      <c r="G4" s="1"/>
    </row>
    <row r="5" spans="1:7" ht="15.75" customHeight="1" thickBot="1" x14ac:dyDescent="0.3">
      <c r="A5" s="344" t="s">
        <v>2</v>
      </c>
      <c r="B5" s="346">
        <v>2013</v>
      </c>
      <c r="C5" s="347"/>
      <c r="D5" s="346">
        <v>2014</v>
      </c>
      <c r="E5" s="347"/>
      <c r="F5" s="348" t="s">
        <v>96</v>
      </c>
      <c r="G5" s="349"/>
    </row>
    <row r="6" spans="1:7" ht="45.75" thickBot="1" x14ac:dyDescent="0.3">
      <c r="A6" s="345"/>
      <c r="B6" s="81" t="s">
        <v>8</v>
      </c>
      <c r="C6" s="9" t="s">
        <v>38</v>
      </c>
      <c r="D6" s="81" t="s">
        <v>94</v>
      </c>
      <c r="E6" s="9" t="s">
        <v>38</v>
      </c>
      <c r="F6" s="82" t="s">
        <v>22</v>
      </c>
      <c r="G6" s="83" t="s">
        <v>38</v>
      </c>
    </row>
    <row r="7" spans="1:7" ht="15.75" thickTop="1" x14ac:dyDescent="0.25">
      <c r="A7" s="35" t="s">
        <v>28</v>
      </c>
      <c r="B7" s="43">
        <v>135</v>
      </c>
      <c r="C7" s="84">
        <v>4926591</v>
      </c>
      <c r="D7" s="43">
        <v>161</v>
      </c>
      <c r="E7" s="84">
        <v>6203777</v>
      </c>
      <c r="F7" s="85">
        <f>D7/B7%</f>
        <v>119.25925925925925</v>
      </c>
      <c r="G7" s="86">
        <f>E7/C7%</f>
        <v>125.92433591503739</v>
      </c>
    </row>
    <row r="8" spans="1:7" x14ac:dyDescent="0.25">
      <c r="A8" s="40" t="s">
        <v>39</v>
      </c>
      <c r="B8" s="87">
        <v>176</v>
      </c>
      <c r="C8" s="42">
        <v>10853797</v>
      </c>
      <c r="D8" s="87">
        <v>223</v>
      </c>
      <c r="E8" s="42">
        <v>13879883</v>
      </c>
      <c r="F8" s="85">
        <f t="shared" ref="F8:F11" si="0">D8/B8%</f>
        <v>126.70454545454545</v>
      </c>
      <c r="G8" s="86">
        <f t="shared" ref="G8:G11" si="1">E8/C8%</f>
        <v>127.88043668036173</v>
      </c>
    </row>
    <row r="9" spans="1:7" x14ac:dyDescent="0.25">
      <c r="A9" s="40" t="s">
        <v>10</v>
      </c>
      <c r="B9" s="87">
        <v>1132</v>
      </c>
      <c r="C9" s="42">
        <v>41794388</v>
      </c>
      <c r="D9" s="87">
        <v>989</v>
      </c>
      <c r="E9" s="42">
        <v>43110201</v>
      </c>
      <c r="F9" s="85">
        <f t="shared" si="0"/>
        <v>87.367491166077741</v>
      </c>
      <c r="G9" s="86">
        <f t="shared" si="1"/>
        <v>103.14830067615776</v>
      </c>
    </row>
    <row r="10" spans="1:7" x14ac:dyDescent="0.25">
      <c r="A10" s="40" t="s">
        <v>12</v>
      </c>
      <c r="B10" s="87">
        <v>0</v>
      </c>
      <c r="C10" s="42">
        <v>0</v>
      </c>
      <c r="D10" s="87">
        <v>0</v>
      </c>
      <c r="E10" s="42">
        <v>0</v>
      </c>
      <c r="F10" s="85">
        <v>0</v>
      </c>
      <c r="G10" s="86">
        <v>0</v>
      </c>
    </row>
    <row r="11" spans="1:7" ht="15.75" thickBot="1" x14ac:dyDescent="0.3">
      <c r="A11" s="88" t="s">
        <v>40</v>
      </c>
      <c r="B11" s="89">
        <v>97</v>
      </c>
      <c r="C11" s="90">
        <v>2702672</v>
      </c>
      <c r="D11" s="89">
        <v>91</v>
      </c>
      <c r="E11" s="90">
        <v>2314164</v>
      </c>
      <c r="F11" s="91">
        <f t="shared" si="0"/>
        <v>93.814432989690729</v>
      </c>
      <c r="G11" s="92">
        <f t="shared" si="1"/>
        <v>85.62504070046235</v>
      </c>
    </row>
    <row r="12" spans="1:7" ht="16.5" thickTop="1" thickBot="1" x14ac:dyDescent="0.3">
      <c r="A12" s="74" t="s">
        <v>32</v>
      </c>
      <c r="B12" s="93">
        <v>1540</v>
      </c>
      <c r="C12" s="94">
        <v>60277448</v>
      </c>
      <c r="D12" s="93">
        <f>SUM(D7:D11)</f>
        <v>1464</v>
      </c>
      <c r="E12" s="94">
        <f>SUM(E7:E11)</f>
        <v>65508025</v>
      </c>
      <c r="F12" s="95">
        <f>D12/B12%</f>
        <v>95.064935064935057</v>
      </c>
      <c r="G12" s="96">
        <f>E12/C12%</f>
        <v>108.67750240521131</v>
      </c>
    </row>
    <row r="13" spans="1:7" x14ac:dyDescent="0.25">
      <c r="A13" s="1"/>
      <c r="B13" s="80"/>
      <c r="C13" s="80"/>
      <c r="D13" s="1"/>
      <c r="E13" s="1"/>
      <c r="F13" s="1"/>
      <c r="G13" s="1"/>
    </row>
    <row r="14" spans="1:7" x14ac:dyDescent="0.25">
      <c r="A14" s="1"/>
      <c r="B14" s="80"/>
      <c r="C14" s="80"/>
      <c r="D14" s="80"/>
      <c r="E14" s="80"/>
      <c r="F14" s="1"/>
      <c r="G14" s="1"/>
    </row>
    <row r="15" spans="1:7" x14ac:dyDescent="0.25">
      <c r="B15" s="244"/>
      <c r="C15" s="244"/>
      <c r="D15" s="244"/>
      <c r="E15" s="244"/>
    </row>
    <row r="16" spans="1:7" x14ac:dyDescent="0.25">
      <c r="B16" s="244"/>
      <c r="C16" s="244"/>
      <c r="D16" s="244"/>
      <c r="E16" s="244"/>
    </row>
    <row r="17" spans="1:7" x14ac:dyDescent="0.25">
      <c r="B17" s="244"/>
      <c r="C17" s="244"/>
      <c r="D17" s="244"/>
      <c r="E17" s="244"/>
    </row>
    <row r="18" spans="1:7" x14ac:dyDescent="0.25">
      <c r="A18" s="192"/>
      <c r="B18" s="244"/>
      <c r="C18" s="244"/>
      <c r="D18" s="244"/>
      <c r="E18" s="244"/>
    </row>
    <row r="19" spans="1:7" x14ac:dyDescent="0.25">
      <c r="B19" s="244"/>
      <c r="C19" s="244"/>
      <c r="D19" s="299"/>
      <c r="E19" s="244"/>
    </row>
    <row r="20" spans="1:7" x14ac:dyDescent="0.25">
      <c r="B20" s="244"/>
      <c r="C20" s="244"/>
      <c r="D20" s="244"/>
      <c r="E20" s="244"/>
    </row>
    <row r="21" spans="1:7" x14ac:dyDescent="0.25">
      <c r="B21" s="244"/>
      <c r="C21" s="244"/>
      <c r="D21" s="244"/>
      <c r="E21" s="244"/>
    </row>
    <row r="22" spans="1:7" x14ac:dyDescent="0.25">
      <c r="B22" s="244"/>
      <c r="C22" s="244"/>
      <c r="D22" s="244"/>
      <c r="E22" s="244"/>
    </row>
    <row r="23" spans="1:7" x14ac:dyDescent="0.25">
      <c r="B23" s="244"/>
      <c r="C23" s="244"/>
      <c r="D23" s="300"/>
      <c r="E23" s="244"/>
    </row>
    <row r="24" spans="1:7" x14ac:dyDescent="0.25">
      <c r="B24" s="244"/>
      <c r="C24" s="244"/>
      <c r="D24" s="244"/>
      <c r="E24" s="244"/>
    </row>
    <row r="25" spans="1:7" x14ac:dyDescent="0.25">
      <c r="B25" s="244"/>
      <c r="C25" s="244"/>
      <c r="D25" s="300"/>
      <c r="E25" s="244"/>
    </row>
    <row r="26" spans="1:7" x14ac:dyDescent="0.25">
      <c r="B26" s="244"/>
      <c r="C26" s="244"/>
      <c r="D26" s="244"/>
      <c r="E26" s="244"/>
    </row>
    <row r="27" spans="1:7" x14ac:dyDescent="0.25">
      <c r="B27" s="244"/>
      <c r="C27" s="244"/>
      <c r="D27" s="244"/>
      <c r="E27" s="244"/>
    </row>
    <row r="28" spans="1:7" x14ac:dyDescent="0.25">
      <c r="B28" s="300"/>
      <c r="C28" s="244"/>
      <c r="D28" s="244"/>
      <c r="E28" s="244"/>
      <c r="F28" s="244"/>
      <c r="G28" s="244"/>
    </row>
    <row r="29" spans="1:7" x14ac:dyDescent="0.25">
      <c r="C29"/>
    </row>
    <row r="30" spans="1:7" x14ac:dyDescent="0.25">
      <c r="C30"/>
    </row>
    <row r="31" spans="1:7" x14ac:dyDescent="0.25">
      <c r="C31"/>
    </row>
    <row r="32" spans="1:7" x14ac:dyDescent="0.25">
      <c r="C32"/>
    </row>
    <row r="33" spans="3:3" x14ac:dyDescent="0.25">
      <c r="C33"/>
    </row>
    <row r="34" spans="3:3" x14ac:dyDescent="0.25">
      <c r="C34"/>
    </row>
    <row r="35" spans="3:3" x14ac:dyDescent="0.25">
      <c r="C35"/>
    </row>
    <row r="36" spans="3:3" x14ac:dyDescent="0.25">
      <c r="C36"/>
    </row>
  </sheetData>
  <mergeCells count="4">
    <mergeCell ref="A5:A6"/>
    <mergeCell ref="B5:C5"/>
    <mergeCell ref="D5:E5"/>
    <mergeCell ref="F5:G5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E8" sqref="E8"/>
    </sheetView>
  </sheetViews>
  <sheetFormatPr defaultRowHeight="15" x14ac:dyDescent="0.25"/>
  <cols>
    <col min="1" max="1" width="22.28515625" customWidth="1"/>
    <col min="2" max="2" width="11.85546875" style="192" customWidth="1"/>
    <col min="3" max="3" width="12.5703125" style="298" customWidth="1"/>
    <col min="4" max="4" width="12.42578125" customWidth="1"/>
    <col min="5" max="5" width="14" customWidth="1"/>
    <col min="6" max="6" width="12.140625" customWidth="1"/>
    <col min="7" max="7" width="14.42578125" customWidth="1"/>
  </cols>
  <sheetData>
    <row r="1" spans="1:7" x14ac:dyDescent="0.25">
      <c r="A1" s="1"/>
      <c r="B1" s="80"/>
      <c r="C1" s="1"/>
      <c r="D1" s="1"/>
      <c r="E1" s="1"/>
      <c r="F1" s="1"/>
      <c r="G1" s="1"/>
    </row>
    <row r="2" spans="1:7" x14ac:dyDescent="0.25">
      <c r="A2" s="1"/>
      <c r="B2" s="80"/>
      <c r="C2" s="1"/>
      <c r="D2" s="1"/>
      <c r="E2" s="1"/>
      <c r="F2" s="1"/>
      <c r="G2" s="1"/>
    </row>
    <row r="3" spans="1:7" x14ac:dyDescent="0.25">
      <c r="A3" s="3" t="s">
        <v>42</v>
      </c>
      <c r="B3" s="78"/>
      <c r="C3" s="78"/>
      <c r="D3" s="78"/>
      <c r="E3" s="78"/>
      <c r="F3" s="78"/>
      <c r="G3" s="78"/>
    </row>
    <row r="4" spans="1:7" ht="15.75" thickBot="1" x14ac:dyDescent="0.3">
      <c r="A4" s="1"/>
      <c r="B4" s="80"/>
      <c r="C4" s="1"/>
      <c r="D4" s="1"/>
      <c r="E4" s="1"/>
      <c r="F4" s="1"/>
      <c r="G4" s="1"/>
    </row>
    <row r="5" spans="1:7" ht="15.75" customHeight="1" thickBot="1" x14ac:dyDescent="0.3">
      <c r="A5" s="344" t="s">
        <v>2</v>
      </c>
      <c r="B5" s="350">
        <v>2013</v>
      </c>
      <c r="C5" s="351"/>
      <c r="D5" s="346">
        <v>2014</v>
      </c>
      <c r="E5" s="347"/>
      <c r="F5" s="348" t="s">
        <v>96</v>
      </c>
      <c r="G5" s="349"/>
    </row>
    <row r="6" spans="1:7" ht="45.75" thickBot="1" x14ac:dyDescent="0.3">
      <c r="A6" s="345"/>
      <c r="B6" s="81" t="s">
        <v>8</v>
      </c>
      <c r="C6" s="313" t="s">
        <v>38</v>
      </c>
      <c r="D6" s="81" t="s">
        <v>94</v>
      </c>
      <c r="E6" s="83" t="s">
        <v>38</v>
      </c>
      <c r="F6" s="82" t="s">
        <v>22</v>
      </c>
      <c r="G6" s="83" t="s">
        <v>38</v>
      </c>
    </row>
    <row r="7" spans="1:7" ht="15.75" thickTop="1" x14ac:dyDescent="0.25">
      <c r="A7" s="35" t="s">
        <v>28</v>
      </c>
      <c r="B7" s="97">
        <v>135</v>
      </c>
      <c r="C7" s="98">
        <v>36493.26666666667</v>
      </c>
      <c r="D7" s="43">
        <v>161</v>
      </c>
      <c r="E7" s="84">
        <f>'5'!E7/'6'!D7</f>
        <v>38532.776397515525</v>
      </c>
      <c r="F7" s="85">
        <f t="shared" ref="F7:G9" si="0">D7/B7%</f>
        <v>119.25925925925925</v>
      </c>
      <c r="G7" s="86">
        <f t="shared" si="0"/>
        <v>105.58872887285743</v>
      </c>
    </row>
    <row r="8" spans="1:7" x14ac:dyDescent="0.25">
      <c r="A8" s="40" t="s">
        <v>39</v>
      </c>
      <c r="B8" s="97">
        <v>176</v>
      </c>
      <c r="C8" s="99">
        <v>61669.30113636364</v>
      </c>
      <c r="D8" s="43">
        <v>223</v>
      </c>
      <c r="E8" s="42">
        <f>'5'!E8/'6'!D8</f>
        <v>62241.627802690586</v>
      </c>
      <c r="F8" s="85">
        <f t="shared" si="0"/>
        <v>126.70454545454545</v>
      </c>
      <c r="G8" s="86">
        <f t="shared" si="0"/>
        <v>100.92805764907472</v>
      </c>
    </row>
    <row r="9" spans="1:7" x14ac:dyDescent="0.25">
      <c r="A9" s="40" t="s">
        <v>10</v>
      </c>
      <c r="B9" s="97">
        <v>1132</v>
      </c>
      <c r="C9" s="99">
        <v>36920.837455830391</v>
      </c>
      <c r="D9" s="43">
        <v>989</v>
      </c>
      <c r="E9" s="42">
        <f>'5'!E9/'6'!D9</f>
        <v>43589.687563195148</v>
      </c>
      <c r="F9" s="85">
        <f t="shared" si="0"/>
        <v>87.367491166077741</v>
      </c>
      <c r="G9" s="86">
        <f t="shared" si="0"/>
        <v>118.06256457574378</v>
      </c>
    </row>
    <row r="10" spans="1:7" x14ac:dyDescent="0.25">
      <c r="A10" s="100" t="s">
        <v>12</v>
      </c>
      <c r="B10" s="97">
        <v>0</v>
      </c>
      <c r="C10" s="99">
        <v>0</v>
      </c>
      <c r="D10" s="43">
        <v>0</v>
      </c>
      <c r="E10" s="42">
        <v>0</v>
      </c>
      <c r="F10" s="85">
        <v>0</v>
      </c>
      <c r="G10" s="86">
        <v>0</v>
      </c>
    </row>
    <row r="11" spans="1:7" ht="15.75" thickBot="1" x14ac:dyDescent="0.3">
      <c r="A11" s="47" t="s">
        <v>40</v>
      </c>
      <c r="B11" s="101">
        <v>97</v>
      </c>
      <c r="C11" s="102">
        <v>27862.597938144329</v>
      </c>
      <c r="D11" s="79">
        <v>91</v>
      </c>
      <c r="E11" s="315">
        <f>'5'!E11/'6'!D11</f>
        <v>25430.373626373625</v>
      </c>
      <c r="F11" s="103">
        <f>D11/B11%</f>
        <v>93.814432989690729</v>
      </c>
      <c r="G11" s="104">
        <f>E11/C11%</f>
        <v>91.270647779613711</v>
      </c>
    </row>
    <row r="12" spans="1:7" ht="15.75" thickBot="1" x14ac:dyDescent="0.3">
      <c r="A12" s="74" t="s">
        <v>32</v>
      </c>
      <c r="B12" s="105">
        <v>1540</v>
      </c>
      <c r="C12" s="314">
        <v>162946.00319700502</v>
      </c>
      <c r="D12" s="93">
        <f>SUM(D7:D11)</f>
        <v>1464</v>
      </c>
      <c r="E12" s="94">
        <f>SUM(E7:E11)</f>
        <v>169794.46538977488</v>
      </c>
      <c r="F12" s="95">
        <f>D12/B12%</f>
        <v>95.064935064935057</v>
      </c>
      <c r="G12" s="96">
        <f>E12/C12%</f>
        <v>104.20290283799714</v>
      </c>
    </row>
    <row r="13" spans="1:7" x14ac:dyDescent="0.25">
      <c r="A13" s="1"/>
      <c r="B13" s="80"/>
      <c r="C13" s="80"/>
      <c r="D13" s="1"/>
      <c r="E13" s="1"/>
      <c r="F13" s="1"/>
      <c r="G13" s="1"/>
    </row>
    <row r="14" spans="1:7" x14ac:dyDescent="0.25">
      <c r="A14" s="1"/>
      <c r="B14" s="80"/>
      <c r="C14" s="80"/>
      <c r="D14" s="1"/>
      <c r="E14" s="1"/>
      <c r="F14" s="1"/>
      <c r="G14" s="1"/>
    </row>
    <row r="15" spans="1:7" x14ac:dyDescent="0.25">
      <c r="A15" s="1"/>
      <c r="B15" s="80"/>
      <c r="C15" s="80"/>
      <c r="D15" s="1"/>
      <c r="E15" s="1"/>
      <c r="F15" s="1"/>
      <c r="G15" s="1"/>
    </row>
    <row r="16" spans="1:7" x14ac:dyDescent="0.25">
      <c r="A16" s="1"/>
      <c r="B16" s="80"/>
      <c r="C16" s="80"/>
      <c r="D16" s="1"/>
      <c r="E16" s="1"/>
      <c r="F16" s="1"/>
      <c r="G16" s="1"/>
    </row>
    <row r="17" spans="3:3" x14ac:dyDescent="0.25">
      <c r="C17" s="192"/>
    </row>
    <row r="18" spans="3:3" x14ac:dyDescent="0.25">
      <c r="C18" s="192"/>
    </row>
    <row r="19" spans="3:3" x14ac:dyDescent="0.25">
      <c r="C19" s="192"/>
    </row>
    <row r="20" spans="3:3" x14ac:dyDescent="0.25">
      <c r="C20" s="192"/>
    </row>
    <row r="21" spans="3:3" x14ac:dyDescent="0.25">
      <c r="C21" s="192"/>
    </row>
    <row r="22" spans="3:3" x14ac:dyDescent="0.25">
      <c r="C22" s="192"/>
    </row>
    <row r="23" spans="3:3" x14ac:dyDescent="0.25">
      <c r="C23" s="192"/>
    </row>
    <row r="24" spans="3:3" x14ac:dyDescent="0.25">
      <c r="C24" s="192"/>
    </row>
    <row r="25" spans="3:3" x14ac:dyDescent="0.25">
      <c r="C25" s="192"/>
    </row>
    <row r="26" spans="3:3" x14ac:dyDescent="0.25">
      <c r="C26" s="192"/>
    </row>
    <row r="27" spans="3:3" x14ac:dyDescent="0.25">
      <c r="C27" s="192"/>
    </row>
    <row r="28" spans="3:3" x14ac:dyDescent="0.25">
      <c r="C28" s="192"/>
    </row>
  </sheetData>
  <mergeCells count="4">
    <mergeCell ref="A5:A6"/>
    <mergeCell ref="B5:C5"/>
    <mergeCell ref="D5:E5"/>
    <mergeCell ref="F5:G5"/>
  </mergeCells>
  <pageMargins left="0.7" right="0.7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>
      <selection activeCell="E9" sqref="E9"/>
    </sheetView>
  </sheetViews>
  <sheetFormatPr defaultRowHeight="15" x14ac:dyDescent="0.25"/>
  <cols>
    <col min="1" max="1" width="8.5703125" customWidth="1"/>
    <col min="2" max="2" width="10.28515625" customWidth="1"/>
    <col min="3" max="3" width="10.5703125" style="107" customWidth="1"/>
    <col min="4" max="4" width="9.42578125" bestFit="1" customWidth="1"/>
    <col min="5" max="5" width="10.28515625" customWidth="1"/>
    <col min="6" max="6" width="10.85546875" customWidth="1"/>
    <col min="7" max="7" width="8.7109375" customWidth="1"/>
    <col min="8" max="8" width="9.28515625" customWidth="1"/>
    <col min="9" max="9" width="9.42578125" customWidth="1"/>
    <col min="10" max="10" width="8.5703125" customWidth="1"/>
    <col min="11" max="11" width="9.7109375" customWidth="1"/>
    <col min="12" max="12" width="9.5703125" style="107" customWidth="1"/>
    <col min="13" max="13" width="8.28515625" customWidth="1"/>
    <col min="14" max="14" width="8.85546875" customWidth="1"/>
    <col min="15" max="15" width="10.85546875" bestFit="1" customWidth="1"/>
  </cols>
  <sheetData>
    <row r="1" spans="1:15" x14ac:dyDescent="0.25">
      <c r="A1" s="106"/>
    </row>
    <row r="2" spans="1:15" x14ac:dyDescent="0.25">
      <c r="A2" s="1" t="s">
        <v>1</v>
      </c>
      <c r="B2" s="1"/>
      <c r="C2" s="108"/>
      <c r="D2" s="1"/>
      <c r="E2" s="1"/>
      <c r="F2" s="1"/>
      <c r="G2" s="108"/>
      <c r="H2" s="80"/>
      <c r="I2" s="80"/>
      <c r="J2" s="80"/>
      <c r="K2" s="80"/>
      <c r="L2" s="108"/>
      <c r="M2" s="1"/>
      <c r="N2" s="1"/>
      <c r="O2" s="1"/>
    </row>
    <row r="3" spans="1:15" x14ac:dyDescent="0.25">
      <c r="A3" s="1"/>
      <c r="B3" s="1"/>
      <c r="C3" s="108"/>
      <c r="D3" s="1"/>
      <c r="E3" s="1"/>
      <c r="F3" s="1"/>
      <c r="G3" s="108"/>
      <c r="H3" s="80"/>
      <c r="I3" s="80"/>
      <c r="J3" s="80"/>
      <c r="K3" s="80"/>
      <c r="L3" s="108"/>
      <c r="M3" s="1"/>
      <c r="N3" s="1"/>
      <c r="O3" s="1"/>
    </row>
    <row r="4" spans="1:15" x14ac:dyDescent="0.25">
      <c r="A4" s="109" t="s">
        <v>100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1"/>
      <c r="N4" s="111"/>
      <c r="O4" s="111"/>
    </row>
    <row r="5" spans="1:15" ht="15.75" thickBot="1" x14ac:dyDescent="0.3">
      <c r="A5" s="1"/>
      <c r="B5" s="1"/>
      <c r="C5" s="108"/>
      <c r="D5" s="1"/>
      <c r="E5" s="1"/>
      <c r="F5" s="1"/>
      <c r="G5" s="1"/>
      <c r="H5" s="1"/>
      <c r="I5" s="1"/>
      <c r="J5" s="1"/>
      <c r="K5" s="1"/>
      <c r="L5" s="108"/>
      <c r="M5" s="1"/>
      <c r="N5" s="1"/>
      <c r="O5" s="1"/>
    </row>
    <row r="6" spans="1:15" ht="15.75" thickBot="1" x14ac:dyDescent="0.3">
      <c r="A6" s="352" t="s">
        <v>97</v>
      </c>
      <c r="B6" s="353"/>
      <c r="C6" s="353"/>
      <c r="D6" s="353"/>
      <c r="E6" s="353"/>
      <c r="F6" s="353"/>
      <c r="G6" s="353"/>
      <c r="H6" s="353"/>
      <c r="I6" s="353"/>
      <c r="J6" s="353"/>
      <c r="K6" s="353"/>
      <c r="L6" s="353"/>
      <c r="M6" s="353"/>
      <c r="N6" s="353"/>
      <c r="O6" s="354"/>
    </row>
    <row r="7" spans="1:15" ht="15" customHeight="1" x14ac:dyDescent="0.25">
      <c r="A7" s="355" t="s">
        <v>43</v>
      </c>
      <c r="B7" s="357" t="s">
        <v>44</v>
      </c>
      <c r="C7" s="359" t="s">
        <v>45</v>
      </c>
      <c r="D7" s="361" t="s">
        <v>46</v>
      </c>
      <c r="E7" s="363" t="s">
        <v>47</v>
      </c>
      <c r="F7" s="364"/>
      <c r="G7" s="364"/>
      <c r="H7" s="364"/>
      <c r="I7" s="364"/>
      <c r="J7" s="364"/>
      <c r="K7" s="364"/>
      <c r="L7" s="364"/>
      <c r="M7" s="364"/>
      <c r="N7" s="365"/>
      <c r="O7" s="355" t="s">
        <v>48</v>
      </c>
    </row>
    <row r="8" spans="1:15" ht="75" customHeight="1" thickBot="1" x14ac:dyDescent="0.3">
      <c r="A8" s="356"/>
      <c r="B8" s="358"/>
      <c r="C8" s="360"/>
      <c r="D8" s="362"/>
      <c r="E8" s="112" t="s">
        <v>49</v>
      </c>
      <c r="F8" s="113" t="s">
        <v>50</v>
      </c>
      <c r="G8" s="113" t="s">
        <v>51</v>
      </c>
      <c r="H8" s="113" t="s">
        <v>52</v>
      </c>
      <c r="I8" s="113" t="s">
        <v>53</v>
      </c>
      <c r="J8" s="113" t="s">
        <v>54</v>
      </c>
      <c r="K8" s="328" t="s">
        <v>111</v>
      </c>
      <c r="L8" s="114" t="s">
        <v>55</v>
      </c>
      <c r="M8" s="113" t="s">
        <v>56</v>
      </c>
      <c r="N8" s="115" t="s">
        <v>57</v>
      </c>
      <c r="O8" s="356"/>
    </row>
    <row r="9" spans="1:15" ht="21.75" customHeight="1" thickTop="1" x14ac:dyDescent="0.25">
      <c r="A9" s="116" t="s">
        <v>28</v>
      </c>
      <c r="B9" s="117">
        <f>'9'!B8+'11'!B8</f>
        <v>951.48400000000004</v>
      </c>
      <c r="C9" s="118">
        <f>'9'!C8+'11'!C8</f>
        <v>243492266</v>
      </c>
      <c r="D9" s="119">
        <f>C9/B9/12</f>
        <v>21325.657779496727</v>
      </c>
      <c r="E9" s="120">
        <f>'9'!E8+'11'!E8</f>
        <v>174340780</v>
      </c>
      <c r="F9" s="118">
        <f>'9'!F8+'11'!F8</f>
        <v>38187033</v>
      </c>
      <c r="G9" s="118">
        <f>'9'!G8+'11'!G8</f>
        <v>6349822</v>
      </c>
      <c r="H9" s="118">
        <f>'9'!H8+'11'!H8</f>
        <v>17561388</v>
      </c>
      <c r="I9" s="118">
        <f>'9'!I8+'11'!I8</f>
        <v>6103909</v>
      </c>
      <c r="J9" s="118">
        <f>'9'!J8+'11'!J8</f>
        <v>82266</v>
      </c>
      <c r="K9" s="118">
        <f>'9'!K8</f>
        <v>9751</v>
      </c>
      <c r="L9" s="118">
        <f>'9'!L8</f>
        <v>666948</v>
      </c>
      <c r="M9" s="118">
        <f>'9'!M8+'11'!K8</f>
        <v>24833</v>
      </c>
      <c r="N9" s="118">
        <f>'9'!N8+'11'!L8</f>
        <v>165536</v>
      </c>
      <c r="O9" s="122">
        <v>913279</v>
      </c>
    </row>
    <row r="10" spans="1:15" ht="21.75" customHeight="1" x14ac:dyDescent="0.25">
      <c r="A10" s="123" t="s">
        <v>9</v>
      </c>
      <c r="B10" s="117">
        <f>'9'!B9+'11'!B9</f>
        <v>2020.4159999999999</v>
      </c>
      <c r="C10" s="118">
        <f>'9'!C9+'11'!C9</f>
        <v>587510202</v>
      </c>
      <c r="D10" s="119">
        <f t="shared" ref="D10:D15" si="0">C10/B10/12</f>
        <v>24232.229154787925</v>
      </c>
      <c r="E10" s="120">
        <f>'9'!E9+'11'!E9</f>
        <v>405628924</v>
      </c>
      <c r="F10" s="118">
        <f>'9'!F9+'11'!F9</f>
        <v>100473533</v>
      </c>
      <c r="G10" s="118">
        <f>'9'!G9+'11'!G9</f>
        <v>15411749</v>
      </c>
      <c r="H10" s="118">
        <f>'9'!H9+'11'!H9</f>
        <v>40001826</v>
      </c>
      <c r="I10" s="118">
        <f>'9'!I9+'11'!I9</f>
        <v>11467406</v>
      </c>
      <c r="J10" s="118">
        <f>'9'!J9+'11'!J9</f>
        <v>6514616</v>
      </c>
      <c r="K10" s="118">
        <f>'9'!K9</f>
        <v>715904</v>
      </c>
      <c r="L10" s="118">
        <f>'9'!L9</f>
        <v>6639059</v>
      </c>
      <c r="M10" s="118">
        <f>'9'!M9+'11'!K9</f>
        <v>206018</v>
      </c>
      <c r="N10" s="121">
        <f>'9'!N9+'11'!L9</f>
        <v>451167</v>
      </c>
      <c r="O10" s="122">
        <v>13044995</v>
      </c>
    </row>
    <row r="11" spans="1:15" ht="21.75" customHeight="1" x14ac:dyDescent="0.25">
      <c r="A11" s="166" t="s">
        <v>68</v>
      </c>
      <c r="B11" s="117">
        <f>'9'!B10+'11'!B10</f>
        <v>179.703</v>
      </c>
      <c r="C11" s="118">
        <f>'9'!C10+'11'!C10</f>
        <v>56654245</v>
      </c>
      <c r="D11" s="119">
        <f t="shared" si="0"/>
        <v>26272.166203866011</v>
      </c>
      <c r="E11" s="120">
        <f>'9'!E10+'11'!E10</f>
        <v>35533659</v>
      </c>
      <c r="F11" s="118">
        <f>'9'!F10+'11'!F10</f>
        <v>9826968</v>
      </c>
      <c r="G11" s="118">
        <f>'9'!G10+'11'!G10</f>
        <v>2610692</v>
      </c>
      <c r="H11" s="118">
        <f>'9'!H10+'11'!H10</f>
        <v>5512649</v>
      </c>
      <c r="I11" s="118">
        <f>'9'!I10+'11'!I10</f>
        <v>1050381</v>
      </c>
      <c r="J11" s="118">
        <f>'9'!J10+'11'!J10</f>
        <v>1086479</v>
      </c>
      <c r="K11" s="118">
        <f>'9'!K10</f>
        <v>62449</v>
      </c>
      <c r="L11" s="118">
        <f>'9'!L10</f>
        <v>318512</v>
      </c>
      <c r="M11" s="118">
        <f>'9'!M10+'11'!K10</f>
        <v>482</v>
      </c>
      <c r="N11" s="121">
        <f>'9'!N10+'11'!L10</f>
        <v>651974</v>
      </c>
      <c r="O11" s="122">
        <v>1676753</v>
      </c>
    </row>
    <row r="12" spans="1:15" ht="21.75" customHeight="1" x14ac:dyDescent="0.25">
      <c r="A12" s="123" t="s">
        <v>30</v>
      </c>
      <c r="B12" s="117">
        <f>'9'!B11+'11'!B11</f>
        <v>212.57499999999999</v>
      </c>
      <c r="C12" s="118">
        <f>'9'!C11+'11'!C11</f>
        <v>54794902</v>
      </c>
      <c r="D12" s="119">
        <f t="shared" si="0"/>
        <v>21480.615469050139</v>
      </c>
      <c r="E12" s="120">
        <f>'9'!E11+'11'!E11</f>
        <v>40336262</v>
      </c>
      <c r="F12" s="118">
        <f>'9'!F11+'11'!F11</f>
        <v>9701606</v>
      </c>
      <c r="G12" s="118">
        <f>'9'!G11+'11'!G11</f>
        <v>683656</v>
      </c>
      <c r="H12" s="118">
        <f>'9'!H11+'11'!H11</f>
        <v>3146324</v>
      </c>
      <c r="I12" s="118">
        <f>'9'!I11+'11'!I11</f>
        <v>548301</v>
      </c>
      <c r="J12" s="118">
        <f>'9'!J11+'11'!J11</f>
        <v>46517</v>
      </c>
      <c r="K12" s="118">
        <f>'9'!K11</f>
        <v>0</v>
      </c>
      <c r="L12" s="118">
        <f>'9'!L11</f>
        <v>130604.99999999999</v>
      </c>
      <c r="M12" s="118">
        <f>'9'!M11+'11'!K11</f>
        <v>5920</v>
      </c>
      <c r="N12" s="121">
        <f>'9'!N11+'11'!L11</f>
        <v>195711</v>
      </c>
      <c r="O12" s="122">
        <v>423271</v>
      </c>
    </row>
    <row r="13" spans="1:15" ht="21.75" customHeight="1" x14ac:dyDescent="0.25">
      <c r="A13" s="124" t="s">
        <v>31</v>
      </c>
      <c r="B13" s="117">
        <f>'9'!B12+'11'!B12</f>
        <v>483.185</v>
      </c>
      <c r="C13" s="118">
        <f>'9'!C12+'11'!C12</f>
        <v>82012936</v>
      </c>
      <c r="D13" s="119">
        <f t="shared" si="0"/>
        <v>14144.502278285405</v>
      </c>
      <c r="E13" s="120">
        <f>'9'!E12+'11'!E12</f>
        <v>63710562</v>
      </c>
      <c r="F13" s="118">
        <f>'9'!F12+'11'!F12</f>
        <v>8208966</v>
      </c>
      <c r="G13" s="118">
        <f>'9'!G12+'11'!G12</f>
        <v>1980589</v>
      </c>
      <c r="H13" s="118">
        <f>'9'!H12+'11'!H12</f>
        <v>6361278</v>
      </c>
      <c r="I13" s="118">
        <f>'9'!I12+'11'!I12</f>
        <v>1723437</v>
      </c>
      <c r="J13" s="118">
        <f>'9'!J12+'11'!J12</f>
        <v>0</v>
      </c>
      <c r="K13" s="118">
        <f>'9'!K12</f>
        <v>0</v>
      </c>
      <c r="L13" s="118">
        <f>'9'!L12</f>
        <v>0</v>
      </c>
      <c r="M13" s="118">
        <f>'9'!M12+'11'!K12</f>
        <v>18829</v>
      </c>
      <c r="N13" s="121">
        <f>'9'!N12+'11'!L12</f>
        <v>9275</v>
      </c>
      <c r="O13" s="122">
        <v>550532</v>
      </c>
    </row>
    <row r="14" spans="1:15" ht="21.75" customHeight="1" thickBot="1" x14ac:dyDescent="0.3">
      <c r="A14" s="125" t="s">
        <v>58</v>
      </c>
      <c r="B14" s="126">
        <f>'9'!B13+'11'!B13</f>
        <v>349.95100000000002</v>
      </c>
      <c r="C14" s="127">
        <f>'9'!C13+'11'!C13</f>
        <v>110091362</v>
      </c>
      <c r="D14" s="128">
        <f t="shared" si="0"/>
        <v>26215.899273517338</v>
      </c>
      <c r="E14" s="129">
        <f>'9'!E13+'11'!E13</f>
        <v>73072893</v>
      </c>
      <c r="F14" s="127">
        <f>'9'!F13+'11'!F13</f>
        <v>19039631</v>
      </c>
      <c r="G14" s="127">
        <f>'9'!G13+'11'!G13</f>
        <v>4690648</v>
      </c>
      <c r="H14" s="127">
        <f>'9'!H13+'11'!H13</f>
        <v>8016370</v>
      </c>
      <c r="I14" s="127">
        <f>'9'!I13+'11'!I13</f>
        <v>2612496</v>
      </c>
      <c r="J14" s="127">
        <f>'9'!J13+'11'!J13</f>
        <v>32819</v>
      </c>
      <c r="K14" s="127">
        <f>'9'!K13</f>
        <v>3514</v>
      </c>
      <c r="L14" s="127">
        <f>'9'!L13</f>
        <v>2239935</v>
      </c>
      <c r="M14" s="127">
        <f>'9'!M13+'11'!K13</f>
        <v>72987</v>
      </c>
      <c r="N14" s="130">
        <f>'9'!N13+'11'!L13</f>
        <v>310069</v>
      </c>
      <c r="O14" s="131">
        <v>5886863</v>
      </c>
    </row>
    <row r="15" spans="1:15" ht="21.75" customHeight="1" thickTop="1" thickBot="1" x14ac:dyDescent="0.3">
      <c r="A15" s="132" t="s">
        <v>59</v>
      </c>
      <c r="B15" s="133">
        <f>SUM(B9:B14)</f>
        <v>4197.3140000000003</v>
      </c>
      <c r="C15" s="134">
        <f>SUM(C9:C14)</f>
        <v>1134555913</v>
      </c>
      <c r="D15" s="135">
        <f t="shared" si="0"/>
        <v>22525.43557220959</v>
      </c>
      <c r="E15" s="136">
        <f t="shared" ref="E15:O15" si="1">SUM(E9:E14)</f>
        <v>792623080</v>
      </c>
      <c r="F15" s="137">
        <f t="shared" si="1"/>
        <v>185437737</v>
      </c>
      <c r="G15" s="137">
        <f t="shared" si="1"/>
        <v>31727156</v>
      </c>
      <c r="H15" s="137">
        <f t="shared" si="1"/>
        <v>80599835</v>
      </c>
      <c r="I15" s="137">
        <f t="shared" si="1"/>
        <v>23505930</v>
      </c>
      <c r="J15" s="137">
        <f t="shared" si="1"/>
        <v>7762697</v>
      </c>
      <c r="K15" s="137">
        <f t="shared" si="1"/>
        <v>791618</v>
      </c>
      <c r="L15" s="137">
        <f t="shared" si="1"/>
        <v>9995059</v>
      </c>
      <c r="M15" s="137">
        <f t="shared" si="1"/>
        <v>329069</v>
      </c>
      <c r="N15" s="138">
        <f>SUM(N9:N14)</f>
        <v>1783732</v>
      </c>
      <c r="O15" s="139">
        <f t="shared" si="1"/>
        <v>22495693</v>
      </c>
    </row>
    <row r="16" spans="1:15" ht="21.75" customHeight="1" x14ac:dyDescent="0.25">
      <c r="A16" s="1"/>
      <c r="B16" s="1"/>
      <c r="C16" s="108"/>
      <c r="D16" s="1"/>
      <c r="E16" s="1"/>
      <c r="F16" s="1"/>
      <c r="G16" s="1"/>
      <c r="H16" s="80"/>
      <c r="I16" s="80"/>
      <c r="J16" s="80"/>
      <c r="K16" s="80"/>
      <c r="L16" s="108"/>
      <c r="M16" s="1"/>
      <c r="N16" s="1"/>
      <c r="O16" s="80"/>
    </row>
    <row r="17" spans="1:15" x14ac:dyDescent="0.25">
      <c r="A17" s="1"/>
      <c r="B17" s="1"/>
      <c r="C17" s="108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310"/>
    </row>
  </sheetData>
  <mergeCells count="7">
    <mergeCell ref="A6:O6"/>
    <mergeCell ref="A7:A8"/>
    <mergeCell ref="B7:B8"/>
    <mergeCell ref="C7:C8"/>
    <mergeCell ref="D7:D8"/>
    <mergeCell ref="E7:N7"/>
    <mergeCell ref="O7:O8"/>
  </mergeCells>
  <pageMargins left="0.2" right="0.2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workbookViewId="0">
      <selection activeCell="K7" sqref="K7"/>
    </sheetView>
  </sheetViews>
  <sheetFormatPr defaultRowHeight="15" x14ac:dyDescent="0.25"/>
  <cols>
    <col min="1" max="1" width="10" customWidth="1"/>
    <col min="2" max="2" width="10.42578125" customWidth="1"/>
    <col min="3" max="4" width="9.5703125" customWidth="1"/>
    <col min="5" max="5" width="10.28515625" customWidth="1"/>
    <col min="6" max="6" width="9.85546875" customWidth="1"/>
    <col min="7" max="7" width="9.5703125" customWidth="1"/>
    <col min="8" max="8" width="9" customWidth="1"/>
    <col min="9" max="9" width="8.42578125" customWidth="1"/>
    <col min="10" max="10" width="9" customWidth="1"/>
    <col min="11" max="11" width="10.140625" customWidth="1"/>
    <col min="12" max="12" width="9.42578125" customWidth="1"/>
    <col min="13" max="13" width="7.85546875" customWidth="1"/>
    <col min="14" max="14" width="8" customWidth="1"/>
    <col min="15" max="15" width="10.85546875" customWidth="1"/>
  </cols>
  <sheetData>
    <row r="1" spans="1:15" x14ac:dyDescent="0.25">
      <c r="A1" s="1"/>
      <c r="B1" s="1"/>
      <c r="C1" s="1"/>
      <c r="D1" s="1"/>
      <c r="E1" s="1"/>
      <c r="F1" s="1"/>
      <c r="G1" s="1"/>
      <c r="H1" s="80"/>
      <c r="I1" s="80"/>
      <c r="J1" s="80"/>
      <c r="K1" s="80"/>
      <c r="L1" s="1"/>
      <c r="M1" s="1"/>
      <c r="N1" s="1"/>
      <c r="O1" s="1"/>
    </row>
    <row r="2" spans="1:15" x14ac:dyDescent="0.25">
      <c r="A2" s="1" t="s">
        <v>1</v>
      </c>
      <c r="B2" s="1"/>
      <c r="C2" s="1"/>
      <c r="D2" s="1"/>
      <c r="E2" s="1"/>
      <c r="F2" s="1"/>
      <c r="G2" s="1"/>
      <c r="H2" s="80"/>
      <c r="I2" s="80"/>
      <c r="J2" s="80"/>
      <c r="K2" s="80"/>
      <c r="L2" s="1"/>
      <c r="M2" s="1"/>
      <c r="N2" s="1"/>
      <c r="O2" s="1"/>
    </row>
    <row r="3" spans="1:15" x14ac:dyDescent="0.25">
      <c r="A3" s="3" t="s">
        <v>103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6"/>
      <c r="N3" s="6"/>
      <c r="O3" s="6"/>
    </row>
    <row r="4" spans="1:15" ht="15.75" thickBot="1" x14ac:dyDescent="0.3">
      <c r="A4" s="1"/>
      <c r="B4" s="1"/>
      <c r="C4" s="1"/>
      <c r="D4" s="1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"/>
    </row>
    <row r="5" spans="1:15" ht="15.75" thickBot="1" x14ac:dyDescent="0.3">
      <c r="A5" s="352" t="s">
        <v>104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4"/>
    </row>
    <row r="6" spans="1:15" ht="15" customHeight="1" x14ac:dyDescent="0.25">
      <c r="A6" s="366" t="s">
        <v>43</v>
      </c>
      <c r="B6" s="368" t="s">
        <v>44</v>
      </c>
      <c r="C6" s="359" t="s">
        <v>60</v>
      </c>
      <c r="D6" s="361" t="s">
        <v>46</v>
      </c>
      <c r="E6" s="370" t="s">
        <v>47</v>
      </c>
      <c r="F6" s="371"/>
      <c r="G6" s="371"/>
      <c r="H6" s="371"/>
      <c r="I6" s="371"/>
      <c r="J6" s="371"/>
      <c r="K6" s="371"/>
      <c r="L6" s="371"/>
      <c r="M6" s="371"/>
      <c r="N6" s="372"/>
      <c r="O6" s="355" t="s">
        <v>61</v>
      </c>
    </row>
    <row r="7" spans="1:15" ht="63.75" customHeight="1" thickBot="1" x14ac:dyDescent="0.3">
      <c r="A7" s="367"/>
      <c r="B7" s="369"/>
      <c r="C7" s="360"/>
      <c r="D7" s="362"/>
      <c r="E7" s="308" t="s">
        <v>49</v>
      </c>
      <c r="F7" s="309" t="s">
        <v>50</v>
      </c>
      <c r="G7" s="309" t="s">
        <v>51</v>
      </c>
      <c r="H7" s="309" t="s">
        <v>52</v>
      </c>
      <c r="I7" s="309" t="s">
        <v>53</v>
      </c>
      <c r="J7" s="309" t="s">
        <v>54</v>
      </c>
      <c r="K7" s="328" t="s">
        <v>110</v>
      </c>
      <c r="L7" s="309" t="s">
        <v>55</v>
      </c>
      <c r="M7" s="309" t="s">
        <v>56</v>
      </c>
      <c r="N7" s="115" t="s">
        <v>57</v>
      </c>
      <c r="O7" s="356"/>
    </row>
    <row r="8" spans="1:15" ht="27.75" customHeight="1" thickTop="1" x14ac:dyDescent="0.25">
      <c r="A8" s="116" t="s">
        <v>62</v>
      </c>
      <c r="B8" s="141">
        <f>'10'!B8+'12'!B8</f>
        <v>347.15300000000002</v>
      </c>
      <c r="C8" s="142">
        <f>SUM(E8:N8)</f>
        <v>97750243</v>
      </c>
      <c r="D8" s="143">
        <f>C8/B8/12</f>
        <v>23464.736249818761</v>
      </c>
      <c r="E8" s="144">
        <f>'10'!E8+'12'!E8</f>
        <v>66605713</v>
      </c>
      <c r="F8" s="142">
        <f>'10'!F8+'12'!F8</f>
        <v>17049470</v>
      </c>
      <c r="G8" s="142">
        <f>'10'!G8+'12'!G8</f>
        <v>4343980</v>
      </c>
      <c r="H8" s="142">
        <f>'10'!H8+'12'!H8</f>
        <v>4807900</v>
      </c>
      <c r="I8" s="142">
        <f>'10'!I8+'12'!I8</f>
        <v>1917970</v>
      </c>
      <c r="J8" s="142">
        <f>'10'!J8+'12'!J8</f>
        <v>1157434</v>
      </c>
      <c r="K8" s="142">
        <f>'10'!K8</f>
        <v>73940</v>
      </c>
      <c r="L8" s="142">
        <f>'10'!L8</f>
        <v>1646546</v>
      </c>
      <c r="M8" s="142">
        <f>'10'!M8+'12'!K8</f>
        <v>46104</v>
      </c>
      <c r="N8" s="145">
        <f>'10'!N8+'12'!L8</f>
        <v>101186</v>
      </c>
      <c r="O8" s="146">
        <v>9607048</v>
      </c>
    </row>
    <row r="9" spans="1:15" ht="27.75" customHeight="1" x14ac:dyDescent="0.25">
      <c r="A9" s="123" t="s">
        <v>63</v>
      </c>
      <c r="B9" s="141">
        <f>'10'!B9+'12'!B9</f>
        <v>300.57099999999997</v>
      </c>
      <c r="C9" s="142">
        <f t="shared" ref="C9:C14" si="0">SUM(E9:N9)</f>
        <v>95029791</v>
      </c>
      <c r="D9" s="143">
        <f t="shared" ref="D9:D14" si="1">C9/B9/12</f>
        <v>26347.01701095582</v>
      </c>
      <c r="E9" s="144">
        <f>'10'!E9+'12'!E9</f>
        <v>62059443</v>
      </c>
      <c r="F9" s="142">
        <f>'10'!F9+'12'!F9</f>
        <v>17663920</v>
      </c>
      <c r="G9" s="142">
        <f>'10'!G9+'12'!G9</f>
        <v>3564142</v>
      </c>
      <c r="H9" s="142">
        <f>'10'!H9+'12'!H9</f>
        <v>5396382</v>
      </c>
      <c r="I9" s="142">
        <f>'10'!I9+'12'!I9</f>
        <v>1472380</v>
      </c>
      <c r="J9" s="142">
        <f>'10'!J9+'12'!J9</f>
        <v>966197</v>
      </c>
      <c r="K9" s="142">
        <f>'10'!K9</f>
        <v>176889</v>
      </c>
      <c r="L9" s="142">
        <f>'10'!L9</f>
        <v>3387916</v>
      </c>
      <c r="M9" s="142">
        <f>'10'!M9+'12'!K9</f>
        <v>262931</v>
      </c>
      <c r="N9" s="145">
        <f>'10'!N9+'12'!L9</f>
        <v>79591</v>
      </c>
      <c r="O9" s="149">
        <v>6269521</v>
      </c>
    </row>
    <row r="10" spans="1:15" ht="27.75" customHeight="1" x14ac:dyDescent="0.25">
      <c r="A10" s="123" t="s">
        <v>64</v>
      </c>
      <c r="B10" s="141">
        <f>'10'!B10+'12'!B10</f>
        <v>556.94900000000007</v>
      </c>
      <c r="C10" s="142">
        <f t="shared" si="0"/>
        <v>169513255</v>
      </c>
      <c r="D10" s="143">
        <f t="shared" si="1"/>
        <v>25363.371840749027</v>
      </c>
      <c r="E10" s="144">
        <f>'10'!E10+'12'!E10</f>
        <v>114314360</v>
      </c>
      <c r="F10" s="142">
        <f>'10'!F10+'12'!F10</f>
        <v>30162754</v>
      </c>
      <c r="G10" s="142">
        <f>'10'!G10+'12'!G10</f>
        <v>8471733</v>
      </c>
      <c r="H10" s="142">
        <f>'10'!H10+'12'!H10</f>
        <v>7620796</v>
      </c>
      <c r="I10" s="142">
        <f>'10'!I10+'12'!I10</f>
        <v>3822117</v>
      </c>
      <c r="J10" s="142">
        <f>'10'!J10+'12'!J10</f>
        <v>1568646</v>
      </c>
      <c r="K10" s="142">
        <f>'10'!K10</f>
        <v>122074</v>
      </c>
      <c r="L10" s="142">
        <f>'10'!L10</f>
        <v>3264429</v>
      </c>
      <c r="M10" s="142">
        <f>'10'!M10+'12'!K10</f>
        <v>90780</v>
      </c>
      <c r="N10" s="145">
        <f>'10'!N10+'12'!L10</f>
        <v>75566</v>
      </c>
      <c r="O10" s="149">
        <v>11826749</v>
      </c>
    </row>
    <row r="11" spans="1:15" ht="27.75" customHeight="1" x14ac:dyDescent="0.25">
      <c r="A11" s="123" t="s">
        <v>65</v>
      </c>
      <c r="B11" s="141">
        <f>'10'!B11+'12'!B11</f>
        <v>128.62299999999999</v>
      </c>
      <c r="C11" s="142">
        <f t="shared" si="0"/>
        <v>38823736</v>
      </c>
      <c r="D11" s="143">
        <f t="shared" si="1"/>
        <v>25153.443267015493</v>
      </c>
      <c r="E11" s="144">
        <f>'10'!E11+'12'!E11</f>
        <v>24835743</v>
      </c>
      <c r="F11" s="142">
        <f>'10'!F11+'12'!F11</f>
        <v>7470652</v>
      </c>
      <c r="G11" s="142">
        <f>'10'!G11+'12'!G11</f>
        <v>2306400</v>
      </c>
      <c r="H11" s="142">
        <f>'10'!H11+'12'!H11</f>
        <v>1974398</v>
      </c>
      <c r="I11" s="142">
        <f>'10'!I11+'12'!I11</f>
        <v>785682</v>
      </c>
      <c r="J11" s="142">
        <f>'10'!J11+'12'!J11</f>
        <v>1020707</v>
      </c>
      <c r="K11" s="142">
        <f>'10'!K11</f>
        <v>87681</v>
      </c>
      <c r="L11" s="142">
        <f>'10'!L11</f>
        <v>255230</v>
      </c>
      <c r="M11" s="142">
        <f>'10'!M11+'12'!K11</f>
        <v>12363</v>
      </c>
      <c r="N11" s="145">
        <f>'10'!N11+'12'!L11</f>
        <v>74880</v>
      </c>
      <c r="O11" s="149">
        <v>903750</v>
      </c>
    </row>
    <row r="12" spans="1:15" ht="27.75" customHeight="1" x14ac:dyDescent="0.25">
      <c r="A12" s="123" t="s">
        <v>30</v>
      </c>
      <c r="B12" s="141">
        <f>'10'!B12+'12'!B12</f>
        <v>7.9809999999999999</v>
      </c>
      <c r="C12" s="142">
        <f t="shared" si="0"/>
        <v>2017272</v>
      </c>
      <c r="D12" s="143">
        <f t="shared" si="1"/>
        <v>21063.275278787118</v>
      </c>
      <c r="E12" s="144">
        <f>'10'!E12+'12'!E12</f>
        <v>1339287</v>
      </c>
      <c r="F12" s="142">
        <f>'10'!F12+'12'!F12</f>
        <v>380505</v>
      </c>
      <c r="G12" s="142">
        <f>'10'!G12+'12'!G12</f>
        <v>76209</v>
      </c>
      <c r="H12" s="142">
        <f>'10'!H12+'12'!H12</f>
        <v>118102</v>
      </c>
      <c r="I12" s="142">
        <f>'10'!I12+'12'!I12</f>
        <v>36707</v>
      </c>
      <c r="J12" s="142">
        <f>'10'!J12+'12'!J12</f>
        <v>61050</v>
      </c>
      <c r="K12" s="142">
        <f>'10'!K12</f>
        <v>0</v>
      </c>
      <c r="L12" s="142">
        <f>'10'!L12</f>
        <v>1179</v>
      </c>
      <c r="M12" s="142">
        <f>'10'!M12+'12'!K12</f>
        <v>0</v>
      </c>
      <c r="N12" s="145">
        <f>'10'!N12+'12'!L12</f>
        <v>4233</v>
      </c>
      <c r="O12" s="149">
        <v>0</v>
      </c>
    </row>
    <row r="13" spans="1:15" ht="27.75" customHeight="1" x14ac:dyDescent="0.25">
      <c r="A13" s="124" t="s">
        <v>31</v>
      </c>
      <c r="B13" s="141">
        <f>'10'!B13+'12'!B13</f>
        <v>13.278</v>
      </c>
      <c r="C13" s="142">
        <f t="shared" si="0"/>
        <v>2142392</v>
      </c>
      <c r="D13" s="143">
        <f t="shared" si="1"/>
        <v>13445.749861926997</v>
      </c>
      <c r="E13" s="144">
        <f>'10'!E13+'12'!E13</f>
        <v>1684257</v>
      </c>
      <c r="F13" s="142">
        <f>'10'!F13+'12'!F13</f>
        <v>215282</v>
      </c>
      <c r="G13" s="142">
        <f>'10'!G13+'12'!G13</f>
        <v>71668</v>
      </c>
      <c r="H13" s="142">
        <f>'10'!H13+'12'!H13</f>
        <v>106321</v>
      </c>
      <c r="I13" s="142">
        <f>'10'!I13+'12'!I13</f>
        <v>37904</v>
      </c>
      <c r="J13" s="142">
        <f>'10'!J13+'12'!J13</f>
        <v>0</v>
      </c>
      <c r="K13" s="142">
        <f>'10'!K13</f>
        <v>0</v>
      </c>
      <c r="L13" s="142">
        <f>'10'!L13</f>
        <v>0</v>
      </c>
      <c r="M13" s="142">
        <f>'10'!M13+'12'!K13</f>
        <v>20026</v>
      </c>
      <c r="N13" s="145">
        <f>'10'!N13+'12'!L13</f>
        <v>6934</v>
      </c>
      <c r="O13" s="149">
        <v>117999</v>
      </c>
    </row>
    <row r="14" spans="1:15" ht="27.75" customHeight="1" x14ac:dyDescent="0.25">
      <c r="A14" s="150" t="s">
        <v>12</v>
      </c>
      <c r="B14" s="141">
        <f>'10'!B14+'12'!B14</f>
        <v>142.91300000000001</v>
      </c>
      <c r="C14" s="142">
        <f t="shared" si="0"/>
        <v>39163632</v>
      </c>
      <c r="D14" s="143">
        <f t="shared" si="1"/>
        <v>22836.52291953846</v>
      </c>
      <c r="E14" s="144">
        <f>'10'!E14+'12'!E14</f>
        <v>24665711</v>
      </c>
      <c r="F14" s="142">
        <f>'10'!F14+'12'!F14</f>
        <v>5427523</v>
      </c>
      <c r="G14" s="142">
        <f>'10'!G14+'12'!G14</f>
        <v>1559276</v>
      </c>
      <c r="H14" s="142">
        <f>'10'!H14+'12'!H14</f>
        <v>1945947</v>
      </c>
      <c r="I14" s="142">
        <f>'10'!I14+'12'!I14</f>
        <v>718855</v>
      </c>
      <c r="J14" s="142">
        <f>'10'!J14+'12'!J14</f>
        <v>593354</v>
      </c>
      <c r="K14" s="142">
        <f>'10'!K14</f>
        <v>0</v>
      </c>
      <c r="L14" s="142">
        <f>'10'!L14</f>
        <v>419320</v>
      </c>
      <c r="M14" s="142">
        <f>'10'!M14+'12'!K14</f>
        <v>303937</v>
      </c>
      <c r="N14" s="145">
        <f>'10'!N14+'12'!L14</f>
        <v>3529709</v>
      </c>
      <c r="O14" s="149">
        <v>951099</v>
      </c>
    </row>
    <row r="15" spans="1:15" ht="27.75" customHeight="1" thickBot="1" x14ac:dyDescent="0.3">
      <c r="A15" s="125" t="s">
        <v>66</v>
      </c>
      <c r="B15" s="151">
        <f>'10'!B15+'12'!B15</f>
        <v>238.64</v>
      </c>
      <c r="C15" s="152">
        <f>SUM(E15:N15)</f>
        <v>58934362</v>
      </c>
      <c r="D15" s="153">
        <f>C15/B15/12</f>
        <v>20579.939797742765</v>
      </c>
      <c r="E15" s="154">
        <f>'10'!E15+'12'!E15</f>
        <v>42516984</v>
      </c>
      <c r="F15" s="152">
        <f>'10'!F15+'12'!F15</f>
        <v>8871159</v>
      </c>
      <c r="G15" s="152">
        <f>'10'!G15+'12'!G15</f>
        <v>2350885</v>
      </c>
      <c r="H15" s="152">
        <f>'10'!H15+'12'!H15</f>
        <v>2551959</v>
      </c>
      <c r="I15" s="152">
        <f>'10'!I15+'12'!I15</f>
        <v>1447861</v>
      </c>
      <c r="J15" s="152">
        <f>'10'!J15+'12'!J15</f>
        <v>163244</v>
      </c>
      <c r="K15" s="152">
        <f>'10'!K15</f>
        <v>0</v>
      </c>
      <c r="L15" s="152">
        <f>'10'!L15</f>
        <v>20864</v>
      </c>
      <c r="M15" s="152">
        <f>'10'!M15+'12'!K15</f>
        <v>142215</v>
      </c>
      <c r="N15" s="188">
        <f>'10'!N15+'12'!L15</f>
        <v>869191</v>
      </c>
      <c r="O15" s="155">
        <v>3158859</v>
      </c>
    </row>
    <row r="16" spans="1:15" ht="27.75" customHeight="1" thickTop="1" thickBot="1" x14ac:dyDescent="0.3">
      <c r="A16" s="132" t="s">
        <v>59</v>
      </c>
      <c r="B16" s="156">
        <f>SUM(B8:B15)</f>
        <v>1736.1080000000002</v>
      </c>
      <c r="C16" s="157">
        <f>SUM(C8:C15)</f>
        <v>503374683</v>
      </c>
      <c r="D16" s="137">
        <f>C16/B16/12</f>
        <v>24162.028082354318</v>
      </c>
      <c r="E16" s="158">
        <f>SUM(E8:E15)</f>
        <v>338021498</v>
      </c>
      <c r="F16" s="157">
        <f>SUM(F8:F15)</f>
        <v>87241265</v>
      </c>
      <c r="G16" s="157">
        <f t="shared" ref="G16:N16" si="2">SUM(G8:G15)</f>
        <v>22744293</v>
      </c>
      <c r="H16" s="157">
        <f t="shared" si="2"/>
        <v>24521805</v>
      </c>
      <c r="I16" s="157">
        <f t="shared" si="2"/>
        <v>10239476</v>
      </c>
      <c r="J16" s="157">
        <f t="shared" si="2"/>
        <v>5530632</v>
      </c>
      <c r="K16" s="157">
        <f t="shared" si="2"/>
        <v>460584</v>
      </c>
      <c r="L16" s="157">
        <f t="shared" si="2"/>
        <v>8995484</v>
      </c>
      <c r="M16" s="157">
        <f t="shared" si="2"/>
        <v>878356</v>
      </c>
      <c r="N16" s="138">
        <f t="shared" si="2"/>
        <v>4741290</v>
      </c>
      <c r="O16" s="159">
        <f>SUM(O8:O15)</f>
        <v>32835025</v>
      </c>
    </row>
    <row r="17" spans="1:15" x14ac:dyDescent="0.25">
      <c r="A17" s="294"/>
      <c r="B17" s="294"/>
      <c r="C17" s="295"/>
      <c r="D17" s="296"/>
      <c r="E17" s="295"/>
      <c r="F17" s="295"/>
      <c r="G17" s="295"/>
      <c r="H17" s="295"/>
      <c r="I17" s="295"/>
      <c r="J17" s="295"/>
      <c r="K17" s="295"/>
      <c r="L17" s="295"/>
      <c r="M17" s="295"/>
      <c r="N17" s="295"/>
      <c r="O17" s="295"/>
    </row>
    <row r="18" spans="1:15" x14ac:dyDescent="0.25">
      <c r="A18" s="294"/>
      <c r="B18" s="297"/>
      <c r="C18" s="297"/>
      <c r="D18" s="297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294"/>
      <c r="B19" s="294"/>
      <c r="C19" s="294"/>
      <c r="D19" s="294"/>
      <c r="E19" s="294"/>
      <c r="F19" s="294"/>
      <c r="G19" s="294"/>
      <c r="H19" s="294"/>
      <c r="I19" s="294"/>
      <c r="J19" s="294"/>
      <c r="K19" s="294"/>
      <c r="L19" s="294"/>
      <c r="M19" s="294"/>
      <c r="N19" s="294"/>
      <c r="O19" s="1"/>
    </row>
    <row r="20" spans="1:1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1"/>
      <c r="B22" s="1"/>
      <c r="C22" s="1"/>
      <c r="D22" s="80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</sheetData>
  <mergeCells count="7">
    <mergeCell ref="A5:O5"/>
    <mergeCell ref="A6:A7"/>
    <mergeCell ref="B6:B7"/>
    <mergeCell ref="C6:C7"/>
    <mergeCell ref="D6:D7"/>
    <mergeCell ref="E6:N6"/>
    <mergeCell ref="O6:O7"/>
  </mergeCells>
  <pageMargins left="0.2" right="0.2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workbookViewId="0">
      <selection activeCell="A16" sqref="A16"/>
    </sheetView>
  </sheetViews>
  <sheetFormatPr defaultRowHeight="15" x14ac:dyDescent="0.25"/>
  <cols>
    <col min="1" max="1" width="8.7109375" customWidth="1"/>
    <col min="2" max="2" width="10.140625" customWidth="1"/>
    <col min="3" max="3" width="9.7109375" customWidth="1"/>
    <col min="4" max="4" width="11.140625" customWidth="1"/>
    <col min="5" max="5" width="9.85546875" customWidth="1"/>
    <col min="6" max="6" width="9.7109375" customWidth="1"/>
    <col min="7" max="7" width="10.28515625" bestFit="1" customWidth="1"/>
    <col min="8" max="10" width="9.5703125" bestFit="1" customWidth="1"/>
    <col min="11" max="11" width="10.85546875" customWidth="1"/>
    <col min="12" max="12" width="10.42578125" customWidth="1"/>
    <col min="13" max="13" width="9.5703125" bestFit="1" customWidth="1"/>
    <col min="14" max="14" width="9.570312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80"/>
      <c r="I1" s="80"/>
      <c r="J1" s="80"/>
      <c r="K1" s="80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80"/>
      <c r="I2" s="80"/>
      <c r="J2" s="80"/>
      <c r="K2" s="80"/>
      <c r="L2" s="1"/>
      <c r="M2" s="1"/>
      <c r="N2" s="1"/>
    </row>
    <row r="3" spans="1:14" ht="15" customHeight="1" x14ac:dyDescent="0.25">
      <c r="A3" s="373" t="s">
        <v>101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</row>
    <row r="4" spans="1:14" ht="15.75" thickBot="1" x14ac:dyDescent="0.3">
      <c r="A4" s="1"/>
      <c r="B4" s="1"/>
      <c r="C4" s="1"/>
      <c r="D4" s="1"/>
      <c r="E4" s="160"/>
      <c r="F4" s="160"/>
      <c r="G4" s="160"/>
      <c r="H4" s="160"/>
      <c r="I4" s="160"/>
      <c r="J4" s="160"/>
      <c r="K4" s="160"/>
      <c r="L4" s="160"/>
      <c r="M4" s="160"/>
      <c r="N4" s="160"/>
    </row>
    <row r="5" spans="1:14" ht="15.75" thickBot="1" x14ac:dyDescent="0.3">
      <c r="A5" s="352" t="s">
        <v>98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4"/>
    </row>
    <row r="6" spans="1:14" ht="15" customHeight="1" x14ac:dyDescent="0.25">
      <c r="A6" s="374" t="s">
        <v>43</v>
      </c>
      <c r="B6" s="368" t="s">
        <v>44</v>
      </c>
      <c r="C6" s="376" t="s">
        <v>67</v>
      </c>
      <c r="D6" s="361" t="s">
        <v>46</v>
      </c>
      <c r="E6" s="370" t="s">
        <v>47</v>
      </c>
      <c r="F6" s="371"/>
      <c r="G6" s="371"/>
      <c r="H6" s="371"/>
      <c r="I6" s="371"/>
      <c r="J6" s="371"/>
      <c r="K6" s="371"/>
      <c r="L6" s="371"/>
      <c r="M6" s="371"/>
      <c r="N6" s="372"/>
    </row>
    <row r="7" spans="1:14" ht="63" customHeight="1" thickBot="1" x14ac:dyDescent="0.3">
      <c r="A7" s="375"/>
      <c r="B7" s="369"/>
      <c r="C7" s="377"/>
      <c r="D7" s="362"/>
      <c r="E7" s="112" t="s">
        <v>49</v>
      </c>
      <c r="F7" s="113" t="s">
        <v>50</v>
      </c>
      <c r="G7" s="113" t="s">
        <v>51</v>
      </c>
      <c r="H7" s="113" t="s">
        <v>52</v>
      </c>
      <c r="I7" s="113" t="s">
        <v>53</v>
      </c>
      <c r="J7" s="113" t="s">
        <v>54</v>
      </c>
      <c r="K7" s="328" t="s">
        <v>111</v>
      </c>
      <c r="L7" s="114" t="s">
        <v>55</v>
      </c>
      <c r="M7" s="113" t="s">
        <v>56</v>
      </c>
      <c r="N7" s="115" t="s">
        <v>57</v>
      </c>
    </row>
    <row r="8" spans="1:14" ht="24" customHeight="1" thickTop="1" x14ac:dyDescent="0.25">
      <c r="A8" s="161" t="s">
        <v>28</v>
      </c>
      <c r="B8" s="162">
        <v>748.84</v>
      </c>
      <c r="C8" s="163">
        <f>SUM(E8:N8)</f>
        <v>213472285</v>
      </c>
      <c r="D8" s="143">
        <f>C8/B8/12</f>
        <v>23755.885213574773</v>
      </c>
      <c r="E8" s="164">
        <v>150618468</v>
      </c>
      <c r="F8" s="163">
        <v>35352692</v>
      </c>
      <c r="G8" s="163">
        <v>5834807</v>
      </c>
      <c r="H8" s="163">
        <v>14823490</v>
      </c>
      <c r="I8" s="163">
        <v>5976722</v>
      </c>
      <c r="J8" s="163">
        <v>82266</v>
      </c>
      <c r="K8" s="163">
        <v>9751</v>
      </c>
      <c r="L8" s="163">
        <v>666948</v>
      </c>
      <c r="M8" s="163">
        <v>14485</v>
      </c>
      <c r="N8" s="165">
        <v>92656</v>
      </c>
    </row>
    <row r="9" spans="1:14" ht="24" customHeight="1" x14ac:dyDescent="0.25">
      <c r="A9" s="166" t="s">
        <v>9</v>
      </c>
      <c r="B9" s="167">
        <v>1609.8869999999999</v>
      </c>
      <c r="C9" s="163">
        <f>SUM(E9:N9)</f>
        <v>517338743</v>
      </c>
      <c r="D9" s="143">
        <f t="shared" ref="D9:D14" si="0">C9/B9/12</f>
        <v>26779.24718732847</v>
      </c>
      <c r="E9" s="164">
        <v>351217849</v>
      </c>
      <c r="F9" s="163">
        <v>93718810</v>
      </c>
      <c r="G9" s="163">
        <v>13412792</v>
      </c>
      <c r="H9" s="163">
        <v>34464821</v>
      </c>
      <c r="I9" s="163">
        <v>10436666</v>
      </c>
      <c r="J9" s="163">
        <v>6514406</v>
      </c>
      <c r="K9" s="163">
        <v>715904</v>
      </c>
      <c r="L9" s="163">
        <v>6639059</v>
      </c>
      <c r="M9" s="163">
        <v>102162</v>
      </c>
      <c r="N9" s="165">
        <v>116274</v>
      </c>
    </row>
    <row r="10" spans="1:14" ht="24" customHeight="1" x14ac:dyDescent="0.25">
      <c r="A10" s="166" t="s">
        <v>68</v>
      </c>
      <c r="B10" s="167">
        <v>153.85400000000001</v>
      </c>
      <c r="C10" s="163">
        <f>SUM(E10:N10)</f>
        <v>51807521</v>
      </c>
      <c r="D10" s="143">
        <f t="shared" si="0"/>
        <v>28060.976098552303</v>
      </c>
      <c r="E10" s="164">
        <v>32105289</v>
      </c>
      <c r="F10" s="163">
        <v>9376384</v>
      </c>
      <c r="G10" s="163">
        <v>2336968</v>
      </c>
      <c r="H10" s="163">
        <v>4870983</v>
      </c>
      <c r="I10" s="163">
        <v>1009620</v>
      </c>
      <c r="J10" s="163">
        <v>1086479</v>
      </c>
      <c r="K10" s="163">
        <v>62449</v>
      </c>
      <c r="L10" s="163">
        <v>318512</v>
      </c>
      <c r="M10" s="163">
        <v>0</v>
      </c>
      <c r="N10" s="165">
        <v>640837</v>
      </c>
    </row>
    <row r="11" spans="1:14" ht="24" customHeight="1" x14ac:dyDescent="0.25">
      <c r="A11" s="166" t="s">
        <v>30</v>
      </c>
      <c r="B11" s="167">
        <v>211.05799999999999</v>
      </c>
      <c r="C11" s="163">
        <f t="shared" ref="C11:C13" si="1">SUM(E11:N11)</f>
        <v>54557175</v>
      </c>
      <c r="D11" s="143">
        <f t="shared" si="0"/>
        <v>21541.146272588579</v>
      </c>
      <c r="E11" s="164">
        <v>40143853</v>
      </c>
      <c r="F11" s="163">
        <v>9682531</v>
      </c>
      <c r="G11" s="163">
        <v>678213</v>
      </c>
      <c r="H11" s="163">
        <v>3125524</v>
      </c>
      <c r="I11" s="163">
        <v>548301</v>
      </c>
      <c r="J11" s="163">
        <v>46517</v>
      </c>
      <c r="K11" s="163">
        <v>0</v>
      </c>
      <c r="L11" s="163">
        <v>130604.99999999999</v>
      </c>
      <c r="M11" s="163">
        <v>5920</v>
      </c>
      <c r="N11" s="165">
        <v>195711</v>
      </c>
    </row>
    <row r="12" spans="1:14" ht="24" customHeight="1" x14ac:dyDescent="0.25">
      <c r="A12" s="168" t="s">
        <v>31</v>
      </c>
      <c r="B12" s="169">
        <v>0</v>
      </c>
      <c r="C12" s="163">
        <f t="shared" si="1"/>
        <v>0</v>
      </c>
      <c r="D12" s="143">
        <v>0</v>
      </c>
      <c r="E12" s="170">
        <v>0</v>
      </c>
      <c r="F12" s="163">
        <v>0</v>
      </c>
      <c r="G12" s="163">
        <v>0</v>
      </c>
      <c r="H12" s="163">
        <v>0</v>
      </c>
      <c r="I12" s="163">
        <v>0</v>
      </c>
      <c r="J12" s="163">
        <v>0</v>
      </c>
      <c r="K12" s="163">
        <v>0</v>
      </c>
      <c r="L12" s="163">
        <v>0</v>
      </c>
      <c r="M12" s="163">
        <v>0</v>
      </c>
      <c r="N12" s="165">
        <v>0</v>
      </c>
    </row>
    <row r="13" spans="1:14" ht="24" customHeight="1" thickBot="1" x14ac:dyDescent="0.3">
      <c r="A13" s="171" t="s">
        <v>58</v>
      </c>
      <c r="B13" s="151">
        <v>300.15899999999999</v>
      </c>
      <c r="C13" s="172">
        <f t="shared" si="1"/>
        <v>100857686</v>
      </c>
      <c r="D13" s="173">
        <f t="shared" si="0"/>
        <v>28001.183261760158</v>
      </c>
      <c r="E13" s="174">
        <v>66142793</v>
      </c>
      <c r="F13" s="175">
        <v>18167806</v>
      </c>
      <c r="G13" s="175">
        <v>4032220</v>
      </c>
      <c r="H13" s="175">
        <v>7301755</v>
      </c>
      <c r="I13" s="175">
        <v>2590455</v>
      </c>
      <c r="J13" s="175">
        <v>32819</v>
      </c>
      <c r="K13" s="175">
        <v>3514</v>
      </c>
      <c r="L13" s="175">
        <v>2239935</v>
      </c>
      <c r="M13" s="175">
        <v>64530</v>
      </c>
      <c r="N13" s="176">
        <v>281859</v>
      </c>
    </row>
    <row r="14" spans="1:14" ht="24" customHeight="1" thickTop="1" thickBot="1" x14ac:dyDescent="0.3">
      <c r="A14" s="132" t="s">
        <v>59</v>
      </c>
      <c r="B14" s="156">
        <f>SUM(B8:B13)</f>
        <v>3023.7979999999998</v>
      </c>
      <c r="C14" s="157">
        <f>SUM(C8:C13)</f>
        <v>938033410</v>
      </c>
      <c r="D14" s="137">
        <f t="shared" si="0"/>
        <v>25851.41296916439</v>
      </c>
      <c r="E14" s="136">
        <f>SUM(E8:E13)</f>
        <v>640228252</v>
      </c>
      <c r="F14" s="137">
        <f t="shared" ref="F14:N14" si="2">SUM(F8:F13)</f>
        <v>166298223</v>
      </c>
      <c r="G14" s="137">
        <f t="shared" si="2"/>
        <v>26295000</v>
      </c>
      <c r="H14" s="137">
        <f t="shared" si="2"/>
        <v>64586573</v>
      </c>
      <c r="I14" s="157">
        <f t="shared" si="2"/>
        <v>20561764</v>
      </c>
      <c r="J14" s="137">
        <f t="shared" si="2"/>
        <v>7762487</v>
      </c>
      <c r="K14" s="137">
        <f t="shared" si="2"/>
        <v>791618</v>
      </c>
      <c r="L14" s="137">
        <f t="shared" si="2"/>
        <v>9995059</v>
      </c>
      <c r="M14" s="157">
        <f t="shared" si="2"/>
        <v>187097</v>
      </c>
      <c r="N14" s="138">
        <f t="shared" si="2"/>
        <v>1327337</v>
      </c>
    </row>
    <row r="16" spans="1:14" x14ac:dyDescent="0.25">
      <c r="D16" s="107"/>
      <c r="E16" s="192"/>
      <c r="F16" s="192"/>
      <c r="G16" s="192"/>
      <c r="H16" s="192"/>
      <c r="I16" s="192"/>
      <c r="J16" s="192"/>
      <c r="K16" s="192"/>
      <c r="L16" s="192"/>
      <c r="M16" s="192"/>
      <c r="N16" s="192"/>
    </row>
  </sheetData>
  <mergeCells count="7">
    <mergeCell ref="A3:N3"/>
    <mergeCell ref="A5:N5"/>
    <mergeCell ref="A6:A7"/>
    <mergeCell ref="B6:B7"/>
    <mergeCell ref="C6:C7"/>
    <mergeCell ref="D6:D7"/>
    <mergeCell ref="E6:N6"/>
  </mergeCells>
  <pageMargins left="0.28999999999999998" right="0.3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Company>Karlovarský kraj Krajský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dagmar.rochova</dc:creator>
  <cp:lastModifiedBy>dagmar.rochova</cp:lastModifiedBy>
  <cp:lastPrinted>2015-08-07T06:25:18Z</cp:lastPrinted>
  <dcterms:created xsi:type="dcterms:W3CDTF">2014-09-15T11:14:01Z</dcterms:created>
  <dcterms:modified xsi:type="dcterms:W3CDTF">2015-08-07T06:30:23Z</dcterms:modified>
</cp:coreProperties>
</file>