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35" windowWidth="9480" windowHeight="3870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</sheets>
  <calcPr calcId="145621"/>
</workbook>
</file>

<file path=xl/calcChain.xml><?xml version="1.0" encoding="utf-8"?>
<calcChain xmlns="http://schemas.openxmlformats.org/spreadsheetml/2006/main">
  <c r="G9" i="5" l="1"/>
  <c r="F9" i="5"/>
  <c r="F8" i="5"/>
  <c r="E12" i="5" l="1"/>
  <c r="L8" i="3" l="1"/>
  <c r="J8" i="3"/>
  <c r="L10" i="3"/>
  <c r="L12" i="3"/>
  <c r="K8" i="3"/>
  <c r="L7" i="3"/>
  <c r="J7" i="3"/>
  <c r="I15" i="1"/>
  <c r="I7" i="1"/>
  <c r="C9" i="7" l="1"/>
  <c r="E10" i="8"/>
  <c r="C10" i="8" s="1"/>
  <c r="D12" i="8"/>
  <c r="C12" i="8"/>
  <c r="C8" i="8"/>
  <c r="C14" i="9"/>
  <c r="C13" i="9"/>
  <c r="C8" i="9"/>
  <c r="C15" i="10"/>
  <c r="C10" i="10"/>
  <c r="C8" i="10"/>
  <c r="C10" i="11"/>
  <c r="C14" i="11"/>
  <c r="C8" i="11"/>
  <c r="C15" i="12"/>
  <c r="C10" i="12"/>
  <c r="C9" i="12"/>
  <c r="C14" i="12"/>
  <c r="C13" i="12"/>
  <c r="C12" i="12"/>
  <c r="C11" i="12"/>
  <c r="C8" i="12"/>
  <c r="D8" i="12" s="1"/>
  <c r="O15" i="8"/>
  <c r="D10" i="8" l="1"/>
  <c r="C15" i="8"/>
  <c r="J37" i="14" l="1"/>
  <c r="I37" i="14"/>
  <c r="H37" i="14"/>
  <c r="J34" i="14"/>
  <c r="J33" i="14"/>
  <c r="J32" i="14"/>
  <c r="J31" i="14"/>
  <c r="J30" i="14"/>
  <c r="J29" i="14"/>
  <c r="J28" i="14"/>
  <c r="J23" i="14"/>
  <c r="J22" i="14"/>
  <c r="J21" i="14"/>
  <c r="J20" i="14"/>
  <c r="J19" i="14"/>
  <c r="J18" i="14"/>
  <c r="J17" i="14"/>
  <c r="J11" i="14"/>
  <c r="J10" i="14"/>
  <c r="J9" i="14"/>
  <c r="J8" i="14"/>
  <c r="J7" i="14"/>
  <c r="J6" i="14"/>
  <c r="B14" i="11"/>
  <c r="H50" i="16"/>
  <c r="H32" i="16"/>
  <c r="H17" i="16"/>
  <c r="J46" i="16"/>
  <c r="J45" i="16"/>
  <c r="J42" i="16"/>
  <c r="J40" i="16"/>
  <c r="J39" i="16"/>
  <c r="J38" i="16"/>
  <c r="J31" i="16"/>
  <c r="J27" i="16"/>
  <c r="J23" i="16"/>
  <c r="J16" i="16"/>
  <c r="J15" i="16"/>
  <c r="J14" i="16"/>
  <c r="J13" i="16"/>
  <c r="J12" i="16"/>
  <c r="J11" i="16"/>
  <c r="J10" i="16"/>
  <c r="J9" i="16"/>
  <c r="J8" i="16"/>
  <c r="J7" i="16"/>
  <c r="D8" i="10" l="1"/>
  <c r="D14" i="12"/>
  <c r="D13" i="12"/>
  <c r="D12" i="12"/>
  <c r="D10" i="12"/>
  <c r="D9" i="12"/>
  <c r="I34" i="14" l="1"/>
  <c r="H34" i="14"/>
  <c r="I23" i="14"/>
  <c r="H23" i="14"/>
  <c r="I12" i="14"/>
  <c r="H12" i="14"/>
  <c r="I47" i="16"/>
  <c r="J47" i="16" s="1"/>
  <c r="H47" i="16"/>
  <c r="I32" i="16"/>
  <c r="J32" i="16" s="1"/>
  <c r="C13" i="11"/>
  <c r="D13" i="11" s="1"/>
  <c r="L14" i="11"/>
  <c r="K14" i="11"/>
  <c r="J14" i="11"/>
  <c r="I14" i="11"/>
  <c r="H14" i="11"/>
  <c r="G14" i="11"/>
  <c r="F14" i="11"/>
  <c r="E14" i="11"/>
  <c r="E9" i="7"/>
  <c r="F9" i="7"/>
  <c r="G9" i="7"/>
  <c r="H9" i="7"/>
  <c r="I9" i="7"/>
  <c r="J9" i="7"/>
  <c r="K9" i="7"/>
  <c r="L9" i="7"/>
  <c r="M9" i="7"/>
  <c r="N9" i="7"/>
  <c r="E10" i="7"/>
  <c r="F10" i="7"/>
  <c r="G10" i="7"/>
  <c r="H10" i="7"/>
  <c r="I10" i="7"/>
  <c r="J10" i="7"/>
  <c r="K10" i="7"/>
  <c r="L10" i="7"/>
  <c r="M10" i="7"/>
  <c r="N10" i="7"/>
  <c r="E11" i="7"/>
  <c r="F11" i="7"/>
  <c r="G11" i="7"/>
  <c r="H11" i="7"/>
  <c r="I11" i="7"/>
  <c r="J11" i="7"/>
  <c r="K11" i="7"/>
  <c r="L11" i="7"/>
  <c r="M11" i="7"/>
  <c r="N11" i="7"/>
  <c r="E12" i="7"/>
  <c r="F12" i="7"/>
  <c r="G12" i="7"/>
  <c r="H12" i="7"/>
  <c r="I12" i="7"/>
  <c r="J12" i="7"/>
  <c r="K12" i="7"/>
  <c r="L12" i="7"/>
  <c r="M12" i="7"/>
  <c r="N12" i="7"/>
  <c r="E13" i="7"/>
  <c r="F13" i="7"/>
  <c r="G13" i="7"/>
  <c r="H13" i="7"/>
  <c r="I13" i="7"/>
  <c r="J13" i="7"/>
  <c r="K13" i="7"/>
  <c r="L13" i="7"/>
  <c r="M13" i="7"/>
  <c r="N13" i="7"/>
  <c r="E14" i="7"/>
  <c r="F14" i="7"/>
  <c r="G14" i="7"/>
  <c r="H14" i="7"/>
  <c r="I14" i="7"/>
  <c r="J14" i="7"/>
  <c r="K14" i="7"/>
  <c r="L14" i="7"/>
  <c r="M14" i="7"/>
  <c r="N14" i="7"/>
  <c r="D12" i="5"/>
  <c r="M14" i="3"/>
  <c r="L14" i="3"/>
  <c r="K14" i="3"/>
  <c r="J14" i="3"/>
  <c r="I14" i="3"/>
  <c r="L15" i="1"/>
  <c r="K15" i="1"/>
  <c r="J15" i="1"/>
  <c r="H15" i="1"/>
  <c r="J12" i="14" l="1"/>
  <c r="G10" i="5"/>
  <c r="F10" i="5"/>
  <c r="B8" i="6" l="1"/>
  <c r="B9" i="6"/>
  <c r="B10" i="6"/>
  <c r="B11" i="6"/>
  <c r="B7" i="6"/>
  <c r="C9" i="6" l="1"/>
  <c r="C10" i="6"/>
  <c r="C8" i="6"/>
  <c r="C11" i="6"/>
  <c r="M8" i="1"/>
  <c r="D8" i="6" l="1"/>
  <c r="D9" i="6"/>
  <c r="D10" i="6"/>
  <c r="D11" i="6"/>
  <c r="D7" i="6"/>
  <c r="E9" i="6" l="1"/>
  <c r="G9" i="6" s="1"/>
  <c r="F9" i="6"/>
  <c r="E7" i="6"/>
  <c r="G7" i="6" s="1"/>
  <c r="D12" i="6"/>
  <c r="E12" i="6" s="1"/>
  <c r="F7" i="6"/>
  <c r="E8" i="6"/>
  <c r="G8" i="6" s="1"/>
  <c r="F8" i="6"/>
  <c r="E11" i="6"/>
  <c r="G11" i="6" s="1"/>
  <c r="F11" i="6"/>
  <c r="E10" i="6"/>
  <c r="G10" i="6" s="1"/>
  <c r="F10" i="6"/>
  <c r="N7" i="3"/>
  <c r="G8" i="2" l="1"/>
  <c r="C12" i="11" l="1"/>
  <c r="C11" i="11"/>
  <c r="C9" i="11"/>
  <c r="D14" i="11" l="1"/>
  <c r="H7" i="2"/>
  <c r="F7" i="5" l="1"/>
  <c r="C7" i="6"/>
  <c r="B12" i="6"/>
  <c r="C12" i="6" l="1"/>
  <c r="G12" i="6" s="1"/>
  <c r="F12" i="6"/>
  <c r="K15" i="7"/>
  <c r="K14" i="9"/>
  <c r="K14" i="8"/>
  <c r="K13" i="8"/>
  <c r="K12" i="8"/>
  <c r="K11" i="8"/>
  <c r="K10" i="8"/>
  <c r="K9" i="8"/>
  <c r="K8" i="8"/>
  <c r="K15" i="10"/>
  <c r="I17" i="16"/>
  <c r="I50" i="16" s="1"/>
  <c r="J50" i="16" l="1"/>
  <c r="K15" i="8"/>
  <c r="G7" i="5" l="1"/>
  <c r="F12" i="5"/>
  <c r="H9" i="15" l="1"/>
  <c r="I9" i="15"/>
  <c r="H10" i="15"/>
  <c r="I10" i="15"/>
  <c r="H11" i="15"/>
  <c r="I11" i="15"/>
  <c r="H12" i="15"/>
  <c r="I12" i="15"/>
  <c r="H13" i="15"/>
  <c r="I13" i="15"/>
  <c r="H14" i="15"/>
  <c r="I14" i="15"/>
  <c r="H15" i="15"/>
  <c r="I15" i="15"/>
  <c r="H16" i="15"/>
  <c r="I16" i="15"/>
  <c r="H17" i="15"/>
  <c r="I17" i="15"/>
  <c r="I8" i="15"/>
  <c r="H8" i="15"/>
  <c r="I13" i="13"/>
  <c r="H13" i="13"/>
  <c r="I12" i="13"/>
  <c r="H12" i="13"/>
  <c r="I11" i="13"/>
  <c r="H11" i="13"/>
  <c r="I10" i="13"/>
  <c r="J10" i="13" s="1"/>
  <c r="H10" i="13"/>
  <c r="I9" i="13"/>
  <c r="H9" i="13"/>
  <c r="I8" i="13"/>
  <c r="H8" i="13"/>
  <c r="H7" i="4"/>
  <c r="F15" i="12"/>
  <c r="E15" i="12"/>
  <c r="B15" i="12"/>
  <c r="L15" i="12"/>
  <c r="K15" i="12"/>
  <c r="J15" i="12"/>
  <c r="I15" i="12"/>
  <c r="H15" i="12"/>
  <c r="G15" i="12"/>
  <c r="N15" i="10"/>
  <c r="M15" i="10"/>
  <c r="L15" i="10"/>
  <c r="J15" i="10"/>
  <c r="I15" i="10"/>
  <c r="H15" i="10"/>
  <c r="G15" i="10"/>
  <c r="F15" i="10"/>
  <c r="B15" i="10"/>
  <c r="E15" i="10"/>
  <c r="C9" i="10"/>
  <c r="D9" i="10" s="1"/>
  <c r="D10" i="10"/>
  <c r="C11" i="10"/>
  <c r="D11" i="10" s="1"/>
  <c r="C12" i="10"/>
  <c r="C13" i="10"/>
  <c r="D13" i="10" s="1"/>
  <c r="C14" i="10"/>
  <c r="D14" i="10" s="1"/>
  <c r="N8" i="8"/>
  <c r="N9" i="8"/>
  <c r="N10" i="8"/>
  <c r="N11" i="8"/>
  <c r="N12" i="8"/>
  <c r="N13" i="8"/>
  <c r="N14" i="8"/>
  <c r="M9" i="8"/>
  <c r="M10" i="8"/>
  <c r="M11" i="8"/>
  <c r="M12" i="8"/>
  <c r="M13" i="8"/>
  <c r="M14" i="8"/>
  <c r="M8" i="8"/>
  <c r="L9" i="8"/>
  <c r="L10" i="8"/>
  <c r="L11" i="8"/>
  <c r="L12" i="8"/>
  <c r="L13" i="8"/>
  <c r="L14" i="8"/>
  <c r="L8" i="8"/>
  <c r="F8" i="8"/>
  <c r="G8" i="8"/>
  <c r="H8" i="8"/>
  <c r="H15" i="8" s="1"/>
  <c r="I8" i="8"/>
  <c r="J8" i="8"/>
  <c r="F9" i="8"/>
  <c r="G9" i="8"/>
  <c r="H9" i="8"/>
  <c r="I9" i="8"/>
  <c r="J9" i="8"/>
  <c r="F10" i="8"/>
  <c r="G10" i="8"/>
  <c r="H10" i="8"/>
  <c r="I10" i="8"/>
  <c r="J10" i="8"/>
  <c r="F11" i="8"/>
  <c r="G11" i="8"/>
  <c r="H11" i="8"/>
  <c r="I11" i="8"/>
  <c r="J11" i="8"/>
  <c r="F12" i="8"/>
  <c r="G12" i="8"/>
  <c r="H12" i="8"/>
  <c r="I12" i="8"/>
  <c r="J12" i="8"/>
  <c r="F13" i="8"/>
  <c r="G13" i="8"/>
  <c r="H13" i="8"/>
  <c r="I13" i="8"/>
  <c r="J13" i="8"/>
  <c r="F14" i="8"/>
  <c r="G14" i="8"/>
  <c r="H14" i="8"/>
  <c r="I14" i="8"/>
  <c r="J14" i="8"/>
  <c r="E9" i="8"/>
  <c r="E11" i="8"/>
  <c r="E12" i="8"/>
  <c r="E13" i="8"/>
  <c r="E14" i="8"/>
  <c r="E8" i="8"/>
  <c r="B9" i="8"/>
  <c r="B10" i="8"/>
  <c r="B11" i="8"/>
  <c r="B12" i="8"/>
  <c r="B13" i="8"/>
  <c r="B14" i="8"/>
  <c r="B8" i="8"/>
  <c r="D12" i="11"/>
  <c r="D11" i="11"/>
  <c r="D10" i="11"/>
  <c r="D9" i="11"/>
  <c r="E14" i="9"/>
  <c r="N14" i="9"/>
  <c r="M14" i="9"/>
  <c r="L14" i="9"/>
  <c r="J14" i="9"/>
  <c r="I14" i="9"/>
  <c r="H14" i="9"/>
  <c r="G14" i="9"/>
  <c r="F14" i="9"/>
  <c r="C10" i="9"/>
  <c r="D10" i="9" s="1"/>
  <c r="C9" i="9"/>
  <c r="C10" i="7" s="1"/>
  <c r="B14" i="9"/>
  <c r="D13" i="9"/>
  <c r="C12" i="9"/>
  <c r="C13" i="7" s="1"/>
  <c r="C11" i="9"/>
  <c r="D11" i="9" s="1"/>
  <c r="J15" i="7"/>
  <c r="G15" i="7"/>
  <c r="F15" i="7"/>
  <c r="C11" i="7"/>
  <c r="B14" i="7"/>
  <c r="B13" i="7"/>
  <c r="B12" i="7"/>
  <c r="B11" i="7"/>
  <c r="B10" i="7"/>
  <c r="B9" i="7"/>
  <c r="G12" i="5"/>
  <c r="G11" i="5"/>
  <c r="F11" i="5"/>
  <c r="G8" i="5"/>
  <c r="J9" i="4"/>
  <c r="K9" i="4"/>
  <c r="L9" i="4"/>
  <c r="J10" i="4"/>
  <c r="K10" i="4"/>
  <c r="L10" i="4"/>
  <c r="J11" i="4"/>
  <c r="K11" i="4"/>
  <c r="L11" i="4"/>
  <c r="J12" i="4"/>
  <c r="K12" i="4"/>
  <c r="L12" i="4"/>
  <c r="J13" i="4"/>
  <c r="K13" i="4"/>
  <c r="L13" i="4"/>
  <c r="I13" i="4"/>
  <c r="I12" i="4"/>
  <c r="I11" i="4"/>
  <c r="I10" i="4"/>
  <c r="I9" i="4"/>
  <c r="J8" i="4"/>
  <c r="K8" i="4"/>
  <c r="L8" i="4"/>
  <c r="I8" i="4"/>
  <c r="J7" i="4"/>
  <c r="K7" i="4"/>
  <c r="L7" i="4"/>
  <c r="I7" i="4"/>
  <c r="H8" i="4"/>
  <c r="H9" i="4"/>
  <c r="H10" i="4"/>
  <c r="H11" i="4"/>
  <c r="H12" i="4"/>
  <c r="H13" i="4"/>
  <c r="N13" i="3"/>
  <c r="N12" i="3"/>
  <c r="N11" i="3"/>
  <c r="N10" i="3"/>
  <c r="N9" i="3"/>
  <c r="N8" i="3"/>
  <c r="M14" i="1"/>
  <c r="M13" i="1"/>
  <c r="M12" i="1"/>
  <c r="M11" i="1"/>
  <c r="M10" i="1"/>
  <c r="M9" i="1"/>
  <c r="M7" i="1"/>
  <c r="J12" i="2"/>
  <c r="I12" i="2"/>
  <c r="H12" i="2"/>
  <c r="G12" i="2"/>
  <c r="E12" i="2"/>
  <c r="D12" i="2"/>
  <c r="C12" i="2"/>
  <c r="B12" i="2"/>
  <c r="H8" i="2"/>
  <c r="I8" i="2"/>
  <c r="J8" i="2"/>
  <c r="G9" i="2"/>
  <c r="H9" i="2"/>
  <c r="I9" i="2"/>
  <c r="J9" i="2"/>
  <c r="G10" i="2"/>
  <c r="H10" i="2"/>
  <c r="I10" i="2"/>
  <c r="J10" i="2"/>
  <c r="G11" i="2"/>
  <c r="H11" i="2"/>
  <c r="I11" i="2"/>
  <c r="J11" i="2"/>
  <c r="J7" i="2"/>
  <c r="I7" i="2"/>
  <c r="G7" i="2"/>
  <c r="B8" i="2"/>
  <c r="C8" i="2"/>
  <c r="D8" i="2"/>
  <c r="E8" i="2"/>
  <c r="B9" i="2"/>
  <c r="C9" i="2"/>
  <c r="D9" i="2"/>
  <c r="E9" i="2"/>
  <c r="B10" i="2"/>
  <c r="C10" i="2"/>
  <c r="D10" i="2"/>
  <c r="E10" i="2"/>
  <c r="B11" i="2"/>
  <c r="C11" i="2"/>
  <c r="D11" i="2"/>
  <c r="E11" i="2"/>
  <c r="E7" i="2"/>
  <c r="D7" i="2"/>
  <c r="C7" i="2"/>
  <c r="B7" i="2"/>
  <c r="F9" i="2" l="1"/>
  <c r="F11" i="2"/>
  <c r="K7" i="2"/>
  <c r="B15" i="7"/>
  <c r="D9" i="9"/>
  <c r="C11" i="8"/>
  <c r="J15" i="15"/>
  <c r="J17" i="15"/>
  <c r="J13" i="15"/>
  <c r="J11" i="15"/>
  <c r="J9" i="15"/>
  <c r="I18" i="15"/>
  <c r="J16" i="15"/>
  <c r="J14" i="15"/>
  <c r="J12" i="15"/>
  <c r="J10" i="15"/>
  <c r="I14" i="13"/>
  <c r="J12" i="13"/>
  <c r="J9" i="13"/>
  <c r="J11" i="13"/>
  <c r="J13" i="13"/>
  <c r="C13" i="8"/>
  <c r="D13" i="8" s="1"/>
  <c r="I15" i="8"/>
  <c r="C9" i="8"/>
  <c r="D8" i="8"/>
  <c r="M15" i="8"/>
  <c r="N15" i="8"/>
  <c r="D9" i="8"/>
  <c r="D11" i="8"/>
  <c r="J15" i="8"/>
  <c r="G15" i="8"/>
  <c r="L15" i="8"/>
  <c r="C14" i="7"/>
  <c r="D14" i="7" s="1"/>
  <c r="C12" i="7"/>
  <c r="D12" i="7" s="1"/>
  <c r="M11" i="4"/>
  <c r="K9" i="2"/>
  <c r="K12" i="2"/>
  <c r="F10" i="2"/>
  <c r="F7" i="2"/>
  <c r="F8" i="2"/>
  <c r="F12" i="2"/>
  <c r="I15" i="7"/>
  <c r="L15" i="7"/>
  <c r="N15" i="7"/>
  <c r="H14" i="13"/>
  <c r="J8" i="15"/>
  <c r="H18" i="15"/>
  <c r="M15" i="7"/>
  <c r="M9" i="4"/>
  <c r="H15" i="7"/>
  <c r="C14" i="8"/>
  <c r="D14" i="8" s="1"/>
  <c r="K8" i="2"/>
  <c r="M12" i="4"/>
  <c r="M10" i="4"/>
  <c r="M7" i="4"/>
  <c r="M13" i="4"/>
  <c r="K11" i="2"/>
  <c r="K10" i="2"/>
  <c r="B15" i="8"/>
  <c r="D15" i="12"/>
  <c r="N14" i="3"/>
  <c r="O7" i="3" s="1"/>
  <c r="D11" i="7"/>
  <c r="D13" i="7"/>
  <c r="E15" i="8"/>
  <c r="D15" i="10"/>
  <c r="J8" i="13"/>
  <c r="M8" i="4"/>
  <c r="M15" i="1"/>
  <c r="J17" i="16"/>
  <c r="F15" i="8"/>
  <c r="D8" i="11"/>
  <c r="E15" i="7"/>
  <c r="D10" i="7"/>
  <c r="D14" i="9"/>
  <c r="D8" i="9"/>
  <c r="C15" i="7" l="1"/>
  <c r="D15" i="7" s="1"/>
  <c r="J14" i="13"/>
  <c r="J18" i="15"/>
  <c r="D15" i="8"/>
  <c r="O8" i="3"/>
  <c r="D9" i="7"/>
  <c r="O13" i="3"/>
  <c r="O11" i="3"/>
  <c r="O9" i="3"/>
  <c r="O10" i="3"/>
  <c r="O12" i="3"/>
  <c r="O14" i="3" l="1"/>
</calcChain>
</file>

<file path=xl/sharedStrings.xml><?xml version="1.0" encoding="utf-8"?>
<sst xmlns="http://schemas.openxmlformats.org/spreadsheetml/2006/main" count="482" uniqueCount="110">
  <si>
    <r>
      <t>Příloha č. 1:</t>
    </r>
    <r>
      <rPr>
        <i/>
        <sz val="11.5"/>
        <rFont val="Times New Roman"/>
        <family val="1"/>
        <charset val="238"/>
      </rPr>
      <t xml:space="preserve"> Celkové výdaje na školy a školská zařízení zřizované Karlovarským krajem v Kč</t>
    </r>
  </si>
  <si>
    <t xml:space="preserve"> </t>
  </si>
  <si>
    <t xml:space="preserve">Školy a školská zařízení </t>
  </si>
  <si>
    <t>přímé výdaje</t>
  </si>
  <si>
    <t>provozní výdaje</t>
  </si>
  <si>
    <t>investiční výdaje</t>
  </si>
  <si>
    <t>programové financování</t>
  </si>
  <si>
    <t>celkem</t>
  </si>
  <si>
    <t>ZŠ</t>
  </si>
  <si>
    <t>SŠ</t>
  </si>
  <si>
    <t>VOŠ</t>
  </si>
  <si>
    <t>DD</t>
  </si>
  <si>
    <t>DM</t>
  </si>
  <si>
    <t>ZUŠ</t>
  </si>
  <si>
    <t>PPP</t>
  </si>
  <si>
    <t>DDM</t>
  </si>
  <si>
    <t>ŠS, ŠJ</t>
  </si>
  <si>
    <t>C e l k e m</t>
  </si>
  <si>
    <r>
      <t xml:space="preserve">Příloha č. 2: </t>
    </r>
    <r>
      <rPr>
        <i/>
        <sz val="11.5"/>
        <rFont val="Times New Roman"/>
        <family val="1"/>
        <charset val="238"/>
      </rPr>
      <t>Výdaje na dítě, žáka, studenta ve školách a školských zařízeních zřizovaných Karlovarským krajem v Kč</t>
    </r>
  </si>
  <si>
    <r>
      <t xml:space="preserve">Příloha č. 3: </t>
    </r>
    <r>
      <rPr>
        <i/>
        <sz val="11.5"/>
        <rFont val="Times New Roman"/>
        <family val="1"/>
        <charset val="238"/>
      </rPr>
      <t>Celkové výdaje na přímé výdaje ve školách a školských zařízeních zřizovaných obcemi v Kč</t>
    </r>
  </si>
  <si>
    <t>výkony</t>
  </si>
  <si>
    <t>platy</t>
  </si>
  <si>
    <t>OON</t>
  </si>
  <si>
    <t>odvody, FKSP a ONIV</t>
  </si>
  <si>
    <t>přímé výdaje vč. programové-ho financování</t>
  </si>
  <si>
    <t>procent-ní podíl</t>
  </si>
  <si>
    <t>MŠ</t>
  </si>
  <si>
    <t>ŠD, ŠK</t>
  </si>
  <si>
    <t>ŠJ</t>
  </si>
  <si>
    <t>Celkem</t>
  </si>
  <si>
    <r>
      <t xml:space="preserve">Příloha č. 4: </t>
    </r>
    <r>
      <rPr>
        <i/>
        <sz val="11.5"/>
        <rFont val="Times New Roman"/>
        <family val="1"/>
        <charset val="238"/>
      </rPr>
      <t>Výdaje na jedno dítě, žáka a studenta na přímé výdaje ve školách a školských zařízeních zřizovaných obcemi v Kč</t>
    </r>
  </si>
  <si>
    <t>platy na žáka</t>
  </si>
  <si>
    <t>programo-vé financování</t>
  </si>
  <si>
    <t>celkové přímé výdaje</t>
  </si>
  <si>
    <t>ŠD</t>
  </si>
  <si>
    <t>přímé výdaje vč. programového financování</t>
  </si>
  <si>
    <t>ZŠ, ZŠ pro ŽSVP</t>
  </si>
  <si>
    <r>
      <t xml:space="preserve">Příloha č. 5: </t>
    </r>
    <r>
      <rPr>
        <i/>
        <sz val="11.5"/>
        <rFont val="Times New Roman"/>
        <family val="1"/>
        <charset val="238"/>
      </rPr>
      <t>Celkové výdaje na školy a školská zařízení zřizované soukromníkem v Kč</t>
    </r>
  </si>
  <si>
    <r>
      <t xml:space="preserve">Příloha č. 6: </t>
    </r>
    <r>
      <rPr>
        <i/>
        <sz val="11.5"/>
        <rFont val="Times New Roman"/>
        <family val="1"/>
        <charset val="238"/>
      </rPr>
      <t>Výdaje na dítě, žáka a studenta ve školách a školských zařízeních zřizovaných soukromníkem v Kč</t>
    </r>
  </si>
  <si>
    <t>Regionální školství</t>
  </si>
  <si>
    <t>Přepočtený počet zaměstnanců ze státního rozpočtu</t>
  </si>
  <si>
    <t>Mzdové prostředky bez OON  v Kč</t>
  </si>
  <si>
    <t>Průměrný měsíční plat v Kč ze mzdových postředků bez OON</t>
  </si>
  <si>
    <t>Jednotlivé složky platů v Kč</t>
  </si>
  <si>
    <t>OON                   v Kč</t>
  </si>
  <si>
    <t>Platové tarify</t>
  </si>
  <si>
    <t>Náhrady platu</t>
  </si>
  <si>
    <t>Osobní příplatky</t>
  </si>
  <si>
    <t>Odměny</t>
  </si>
  <si>
    <t>Příplatky za vedení</t>
  </si>
  <si>
    <t>Zvláštní příplatky</t>
  </si>
  <si>
    <t>Odměny za přespočetné hodiny</t>
  </si>
  <si>
    <t>Platy za přesčasy</t>
  </si>
  <si>
    <t>Ostatní příplatky a ostatní náhrady</t>
  </si>
  <si>
    <t>ZUŠ, DDM</t>
  </si>
  <si>
    <t xml:space="preserve">C E L K E M </t>
  </si>
  <si>
    <t>Mzdové prostředky bez OON                   v Kč</t>
  </si>
  <si>
    <t>OON                              v  Kč</t>
  </si>
  <si>
    <t>MŠ, ZŠ, SPC, SŠ pro ŽSVP</t>
  </si>
  <si>
    <t>ZUŠ, DDM, DM, PPP, ŠH</t>
  </si>
  <si>
    <t>Mzdové prostředky bez OON                v Kč</t>
  </si>
  <si>
    <t>MŠ, ZŠ, SŠ pro ŽSVP</t>
  </si>
  <si>
    <t>Mzdové prostředky bez OON      v Kč</t>
  </si>
  <si>
    <t>MŠ, ZŠ, SPC,  SŠ pro ŽSVP</t>
  </si>
  <si>
    <t>C E L K E M</t>
  </si>
  <si>
    <t>Druh zařízení</t>
  </si>
  <si>
    <t>ø eviden. počet zaměst.</t>
  </si>
  <si>
    <t>platy zaměstnanců za rok</t>
  </si>
  <si>
    <t>ø měsíční plat na 1 zaměst.</t>
  </si>
  <si>
    <t>plat na 1</t>
  </si>
  <si>
    <t>CELKEM</t>
  </si>
  <si>
    <r>
      <t xml:space="preserve">Příloha č. 13: </t>
    </r>
    <r>
      <rPr>
        <i/>
        <sz val="11.5"/>
        <rFont val="Times New Roman"/>
        <family val="1"/>
        <charset val="238"/>
      </rPr>
      <t>Vývoj průměrného platu ve školách a školských zařízeních zřizovaných obcemi v Kč</t>
    </r>
  </si>
  <si>
    <t>okres Karlovy Vary</t>
  </si>
  <si>
    <t>platy zaměst-nanců za rok</t>
  </si>
  <si>
    <t>okres Sokolov</t>
  </si>
  <si>
    <t>ZŠ,SŠ,ZŠ a SŠ pro ŽSVP</t>
  </si>
  <si>
    <t>okres Cheb</t>
  </si>
  <si>
    <t>OKRESY CELKEM</t>
  </si>
  <si>
    <r>
      <rPr>
        <sz val="10"/>
        <rFont val="Arial"/>
        <family val="2"/>
        <charset val="238"/>
      </rPr>
      <t xml:space="preserve">Příloha č. 15: </t>
    </r>
    <r>
      <rPr>
        <i/>
        <sz val="10"/>
        <rFont val="Arial"/>
        <family val="2"/>
        <charset val="238"/>
      </rPr>
      <t>Vývoj průměrného platu ve školách a školských zařízeních zřizovaných Karlovarským krajem v Kč</t>
    </r>
  </si>
  <si>
    <t>MŠ a ZŠ pro ŽSVP</t>
  </si>
  <si>
    <t>SPC a PPP</t>
  </si>
  <si>
    <t xml:space="preserve">DD </t>
  </si>
  <si>
    <r>
      <rPr>
        <sz val="10"/>
        <rFont val="Arial"/>
        <family val="2"/>
        <charset val="238"/>
      </rPr>
      <t>Příloha č. 16:</t>
    </r>
    <r>
      <rPr>
        <i/>
        <sz val="10"/>
        <rFont val="Arial"/>
        <family val="2"/>
        <charset val="238"/>
      </rPr>
      <t xml:space="preserve"> Vývoj průměrného platu ve školách a školských zařízeních zřizovaných Karlovarským krajem podle okresů v Kč</t>
    </r>
  </si>
  <si>
    <t>rok 2014</t>
  </si>
  <si>
    <t>specializační příplatky</t>
  </si>
  <si>
    <t>Specializační příplatky</t>
  </si>
  <si>
    <t>výkony 2014/2015</t>
  </si>
  <si>
    <t xml:space="preserve"> rok  2015</t>
  </si>
  <si>
    <t>rok 2015</t>
  </si>
  <si>
    <t>Příloha č. 14: Vývoj průměrného platu ve školách a školských zařízeních zřizovaných obcemi podle okresů v Kč</t>
  </si>
  <si>
    <t>SŠ, SPV</t>
  </si>
  <si>
    <t>ZŠ, SŠ</t>
  </si>
  <si>
    <t>ZŠ a SŠ pro ŽSVP</t>
  </si>
  <si>
    <t>SŠ, VOŠ</t>
  </si>
  <si>
    <t>výkony 2015/2016</t>
  </si>
  <si>
    <t xml:space="preserve"> rok  2016</t>
  </si>
  <si>
    <t>index 2016/2015</t>
  </si>
  <si>
    <t>Zřizovatel - obec - rok 2016 - pracovníci celkem</t>
  </si>
  <si>
    <t>Zřizovatel - Karlovarský kraj - rok 2016 - pracovníci celkem</t>
  </si>
  <si>
    <t xml:space="preserve">Zřizovatel - obec - rok 2016 - pedagogičtí pracovníci </t>
  </si>
  <si>
    <t xml:space="preserve">Zřizovatel - Karlovarský kraj - rok 2016 - pedagogičtí pracovníci </t>
  </si>
  <si>
    <r>
      <t xml:space="preserve">Příloha č. 10: </t>
    </r>
    <r>
      <rPr>
        <i/>
        <sz val="11"/>
        <rFont val="Times New Roman"/>
        <family val="1"/>
        <charset val="238"/>
      </rPr>
      <t>Platové složky pedagogických pracovníků hrazené ze státního rozpočtu ve školách a školských zařízeních zřizovaných Karlovarským krajem za rok 2016</t>
    </r>
  </si>
  <si>
    <r>
      <t xml:space="preserve">Příloha č. 9: </t>
    </r>
    <r>
      <rPr>
        <i/>
        <sz val="11.5"/>
        <rFont val="Times New Roman"/>
        <family val="1"/>
        <charset val="238"/>
      </rPr>
      <t>Platové složky pedagogických pracovníků hrazené ze státního rozpočtu ve školách a školských zařízeních zřizovaných obcemi za rok 2016</t>
    </r>
  </si>
  <si>
    <r>
      <t xml:space="preserve">Příloha č. 8: </t>
    </r>
    <r>
      <rPr>
        <i/>
        <sz val="11.5"/>
        <rFont val="Times New Roman"/>
        <family val="1"/>
        <charset val="238"/>
      </rPr>
      <t>Přehled o pracovnících a platech hrazených ze státního rozpočtu ve školách a školských zařízeních zřizovaných Karlovarským krajem za rok 2016</t>
    </r>
  </si>
  <si>
    <r>
      <t xml:space="preserve">Příloha č. 7: </t>
    </r>
    <r>
      <rPr>
        <i/>
        <sz val="11.5"/>
        <rFont val="Times New Roman"/>
        <family val="1"/>
        <charset val="238"/>
      </rPr>
      <t>Přehled o pracovnících a platech hrazených ze státního rozpočtu ve školách a školských zařízeních zřizovaných obcemi za rok 2016</t>
    </r>
  </si>
  <si>
    <t xml:space="preserve">Zřizovatel - obec - rok 2016 - nepedagogičtí pracovníci </t>
  </si>
  <si>
    <r>
      <t xml:space="preserve">Příloha č. 11: </t>
    </r>
    <r>
      <rPr>
        <i/>
        <sz val="11.5"/>
        <rFont val="Times New Roman"/>
        <family val="1"/>
        <charset val="238"/>
      </rPr>
      <t>Platové složky nepedagogických pracovníků hrazené ze státního rozpočtu ve školách a školských zařízeních zřizovaných obcemi za rok 2016</t>
    </r>
  </si>
  <si>
    <t xml:space="preserve">Zřizovatel - Karlovarský kraj - rok 2016 - nepedagogičtí pracovníci </t>
  </si>
  <si>
    <r>
      <t xml:space="preserve">Příloha č. 12: </t>
    </r>
    <r>
      <rPr>
        <i/>
        <sz val="11.5"/>
        <rFont val="Times New Roman"/>
        <family val="1"/>
        <charset val="238"/>
      </rPr>
      <t xml:space="preserve">Platové složky nepedagogických pracovníků hrazené ze státního rozpočtu ve školách a školských zařízeních zřizovaných Karlovarským krajem za rok </t>
    </r>
    <r>
      <rPr>
        <sz val="11.5"/>
        <rFont val="Times New Roman"/>
        <family val="1"/>
        <charset val="238"/>
      </rPr>
      <t>2016</t>
    </r>
  </si>
  <si>
    <t>rok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</si>
</sst>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"/>
    <numFmt numFmtId="166" formatCode="0.000"/>
  </numFmts>
  <fonts count="22" x14ac:knownFonts="1">
    <font>
      <sz val="11"/>
      <color theme="1"/>
      <name val="Calibri"/>
      <family val="2"/>
      <charset val="238"/>
      <scheme val="minor"/>
    </font>
    <font>
      <sz val="11.5"/>
      <name val="Times New Roman"/>
      <family val="1"/>
      <charset val="238"/>
    </font>
    <font>
      <i/>
      <sz val="11.5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7.5"/>
      <name val="Arial"/>
      <family val="2"/>
      <charset val="238"/>
    </font>
    <font>
      <sz val="9"/>
      <name val="Arial"/>
      <family val="2"/>
      <charset val="238"/>
    </font>
    <font>
      <sz val="7.5"/>
      <name val="Arial"/>
      <family val="2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FF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6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vertical="center"/>
    </xf>
    <xf numFmtId="4" fontId="3" fillId="0" borderId="0" xfId="0" applyNumberFormat="1" applyFont="1" applyBorder="1" applyAlignment="1">
      <alignment vertical="center"/>
    </xf>
    <xf numFmtId="3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9" xfId="0" applyFill="1" applyBorder="1" applyAlignment="1">
      <alignment horizontal="left" vertical="center"/>
    </xf>
    <xf numFmtId="3" fontId="4" fillId="0" borderId="10" xfId="0" applyNumberFormat="1" applyFont="1" applyFill="1" applyBorder="1" applyAlignment="1">
      <alignment horizontal="right" vertical="center"/>
    </xf>
    <xf numFmtId="3" fontId="4" fillId="0" borderId="11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3" xfId="0" applyFill="1" applyBorder="1" applyAlignment="1">
      <alignment horizontal="left" vertical="center"/>
    </xf>
    <xf numFmtId="3" fontId="4" fillId="0" borderId="14" xfId="0" applyNumberFormat="1" applyFont="1" applyFill="1" applyBorder="1" applyAlignment="1">
      <alignment horizontal="right" vertical="center"/>
    </xf>
    <xf numFmtId="3" fontId="4" fillId="0" borderId="15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3" fontId="4" fillId="0" borderId="6" xfId="0" applyNumberFormat="1" applyFont="1" applyFill="1" applyBorder="1" applyAlignment="1">
      <alignment horizontal="right" vertical="center"/>
    </xf>
    <xf numFmtId="3" fontId="4" fillId="0" borderId="7" xfId="0" applyNumberFormat="1" applyFont="1" applyFill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0" fontId="6" fillId="0" borderId="18" xfId="0" applyFont="1" applyBorder="1" applyAlignment="1">
      <alignment horizontal="left" vertical="center"/>
    </xf>
    <xf numFmtId="3" fontId="4" fillId="0" borderId="19" xfId="0" applyNumberFormat="1" applyFont="1" applyBorder="1" applyAlignment="1">
      <alignment horizontal="right" vertical="center"/>
    </xf>
    <xf numFmtId="3" fontId="4" fillId="0" borderId="20" xfId="0" applyNumberFormat="1" applyFont="1" applyBorder="1" applyAlignment="1">
      <alignment horizontal="right" vertical="center"/>
    </xf>
    <xf numFmtId="3" fontId="4" fillId="0" borderId="20" xfId="0" applyNumberFormat="1" applyFont="1" applyFill="1" applyBorder="1" applyAlignment="1">
      <alignment horizontal="right" vertical="center"/>
    </xf>
    <xf numFmtId="3" fontId="4" fillId="3" borderId="20" xfId="0" applyNumberFormat="1" applyFont="1" applyFill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3" fontId="4" fillId="0" borderId="11" xfId="0" applyNumberFormat="1" applyFont="1" applyBorder="1" applyAlignment="1">
      <alignment vertical="center"/>
    </xf>
    <xf numFmtId="3" fontId="4" fillId="3" borderId="11" xfId="0" applyNumberFormat="1" applyFont="1" applyFill="1" applyBorder="1" applyAlignment="1">
      <alignment vertical="center"/>
    </xf>
    <xf numFmtId="3" fontId="4" fillId="0" borderId="12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0" fillId="0" borderId="13" xfId="0" applyBorder="1" applyAlignment="1">
      <alignment vertical="center"/>
    </xf>
    <xf numFmtId="3" fontId="4" fillId="0" borderId="11" xfId="0" applyNumberFormat="1" applyFont="1" applyFill="1" applyBorder="1" applyAlignment="1">
      <alignment vertical="center"/>
    </xf>
    <xf numFmtId="3" fontId="4" fillId="0" borderId="22" xfId="0" applyNumberFormat="1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center"/>
    </xf>
    <xf numFmtId="3" fontId="4" fillId="0" borderId="15" xfId="0" applyNumberFormat="1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3" fontId="4" fillId="0" borderId="20" xfId="0" applyNumberFormat="1" applyFont="1" applyBorder="1" applyAlignment="1">
      <alignment vertical="center"/>
    </xf>
    <xf numFmtId="3" fontId="4" fillId="0" borderId="24" xfId="0" applyNumberFormat="1" applyFont="1" applyBorder="1" applyAlignment="1">
      <alignment vertical="center"/>
    </xf>
    <xf numFmtId="3" fontId="4" fillId="0" borderId="25" xfId="0" applyNumberFormat="1" applyFont="1" applyBorder="1" applyAlignment="1">
      <alignment vertical="center"/>
    </xf>
    <xf numFmtId="3" fontId="4" fillId="0" borderId="19" xfId="0" applyNumberFormat="1" applyFont="1" applyBorder="1" applyAlignment="1">
      <alignment vertical="center"/>
    </xf>
    <xf numFmtId="2" fontId="0" fillId="0" borderId="0" xfId="0" applyNumberFormat="1" applyAlignment="1">
      <alignment vertical="center"/>
    </xf>
    <xf numFmtId="2" fontId="5" fillId="0" borderId="0" xfId="0" applyNumberFormat="1" applyFont="1" applyAlignment="1">
      <alignment vertical="center"/>
    </xf>
    <xf numFmtId="0" fontId="3" fillId="0" borderId="2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vertical="center"/>
    </xf>
    <xf numFmtId="3" fontId="4" fillId="0" borderId="29" xfId="0" applyNumberFormat="1" applyFont="1" applyFill="1" applyBorder="1" applyAlignment="1">
      <alignment horizontal="right" vertical="center"/>
    </xf>
    <xf numFmtId="3" fontId="9" fillId="0" borderId="30" xfId="0" applyNumberFormat="1" applyFont="1" applyBorder="1" applyAlignment="1">
      <alignment horizontal="right" vertical="center"/>
    </xf>
    <xf numFmtId="3" fontId="9" fillId="0" borderId="31" xfId="0" applyNumberFormat="1" applyFont="1" applyBorder="1" applyAlignment="1">
      <alignment horizontal="right" vertical="center" wrapText="1"/>
    </xf>
    <xf numFmtId="3" fontId="4" fillId="3" borderId="11" xfId="0" applyNumberFormat="1" applyFont="1" applyFill="1" applyBorder="1" applyAlignment="1">
      <alignment horizontal="right" vertical="center"/>
    </xf>
    <xf numFmtId="2" fontId="4" fillId="0" borderId="12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vertical="center"/>
    </xf>
    <xf numFmtId="3" fontId="4" fillId="0" borderId="32" xfId="0" applyNumberFormat="1" applyFont="1" applyFill="1" applyBorder="1" applyAlignment="1">
      <alignment horizontal="right" vertical="center"/>
    </xf>
    <xf numFmtId="3" fontId="9" fillId="0" borderId="33" xfId="0" applyNumberFormat="1" applyFont="1" applyBorder="1" applyAlignment="1">
      <alignment horizontal="right" vertical="center"/>
    </xf>
    <xf numFmtId="3" fontId="9" fillId="0" borderId="34" xfId="0" applyNumberFormat="1" applyFont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vertical="center"/>
    </xf>
    <xf numFmtId="3" fontId="9" fillId="0" borderId="35" xfId="0" applyNumberFormat="1" applyFont="1" applyBorder="1" applyAlignment="1">
      <alignment horizontal="right" vertical="center"/>
    </xf>
    <xf numFmtId="3" fontId="9" fillId="0" borderId="36" xfId="0" applyNumberFormat="1" applyFont="1" applyBorder="1" applyAlignment="1">
      <alignment horizontal="right" vertical="center" wrapText="1"/>
    </xf>
    <xf numFmtId="3" fontId="4" fillId="3" borderId="7" xfId="0" applyNumberFormat="1" applyFont="1" applyFill="1" applyBorder="1" applyAlignment="1">
      <alignment horizontal="right" vertical="center"/>
    </xf>
    <xf numFmtId="0" fontId="6" fillId="0" borderId="18" xfId="0" applyFont="1" applyBorder="1" applyAlignment="1">
      <alignment vertical="center"/>
    </xf>
    <xf numFmtId="3" fontId="3" fillId="0" borderId="37" xfId="0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 vertical="center"/>
    </xf>
    <xf numFmtId="2" fontId="3" fillId="0" borderId="38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3" fontId="4" fillId="0" borderId="40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3" fontId="3" fillId="0" borderId="43" xfId="0" applyNumberFormat="1" applyFont="1" applyFill="1" applyBorder="1" applyAlignment="1">
      <alignment horizontal="center" vertical="center" wrapText="1"/>
    </xf>
    <xf numFmtId="3" fontId="3" fillId="0" borderId="43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vertical="center"/>
    </xf>
    <xf numFmtId="3" fontId="4" fillId="0" borderId="14" xfId="0" applyNumberFormat="1" applyFont="1" applyFill="1" applyBorder="1" applyAlignment="1">
      <alignment vertical="center"/>
    </xf>
    <xf numFmtId="0" fontId="0" fillId="0" borderId="16" xfId="0" applyBorder="1" applyAlignment="1">
      <alignment vertical="center"/>
    </xf>
    <xf numFmtId="3" fontId="4" fillId="0" borderId="6" xfId="0" applyNumberFormat="1" applyFont="1" applyFill="1" applyBorder="1" applyAlignment="1">
      <alignment vertical="center"/>
    </xf>
    <xf numFmtId="3" fontId="4" fillId="0" borderId="8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38" xfId="0" applyNumberFormat="1" applyFont="1" applyBorder="1" applyAlignment="1">
      <alignment vertical="center"/>
    </xf>
    <xf numFmtId="4" fontId="3" fillId="0" borderId="19" xfId="0" applyNumberFormat="1" applyFont="1" applyBorder="1" applyAlignment="1">
      <alignment vertical="center"/>
    </xf>
    <xf numFmtId="4" fontId="3" fillId="0" borderId="38" xfId="0" applyNumberFormat="1" applyFon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0" xfId="0" applyAlignment="1">
      <alignment horizontal="left" vertical="center" wrapText="1"/>
    </xf>
    <xf numFmtId="164" fontId="0" fillId="0" borderId="0" xfId="0" applyNumberFormat="1"/>
    <xf numFmtId="164" fontId="0" fillId="0" borderId="0" xfId="0" applyNumberForma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3" fontId="9" fillId="0" borderId="3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3" fontId="9" fillId="0" borderId="55" xfId="0" applyNumberFormat="1" applyFont="1" applyBorder="1" applyAlignment="1">
      <alignment horizontal="center" vertical="center" wrapText="1"/>
    </xf>
    <xf numFmtId="0" fontId="4" fillId="0" borderId="56" xfId="0" applyFont="1" applyBorder="1" applyAlignment="1">
      <alignment horizontal="left" vertical="center" wrapText="1"/>
    </xf>
    <xf numFmtId="0" fontId="4" fillId="3" borderId="56" xfId="0" applyFont="1" applyFill="1" applyBorder="1" applyAlignment="1">
      <alignment horizontal="left" vertical="center" wrapText="1"/>
    </xf>
    <xf numFmtId="0" fontId="4" fillId="0" borderId="57" xfId="0" applyFont="1" applyBorder="1" applyAlignment="1">
      <alignment horizontal="left" vertical="center" wrapText="1"/>
    </xf>
    <xf numFmtId="164" fontId="9" fillId="0" borderId="43" xfId="0" applyNumberFormat="1" applyFont="1" applyBorder="1" applyAlignment="1">
      <alignment horizontal="center" vertical="center"/>
    </xf>
    <xf numFmtId="3" fontId="9" fillId="0" borderId="52" xfId="0" applyNumberFormat="1" applyFont="1" applyBorder="1" applyAlignment="1">
      <alignment horizontal="center" vertical="center"/>
    </xf>
    <xf numFmtId="3" fontId="9" fillId="0" borderId="53" xfId="0" applyNumberFormat="1" applyFont="1" applyBorder="1" applyAlignment="1">
      <alignment horizontal="center" vertical="center"/>
    </xf>
    <xf numFmtId="3" fontId="9" fillId="0" borderId="43" xfId="0" applyNumberFormat="1" applyFont="1" applyBorder="1" applyAlignment="1">
      <alignment horizontal="center" vertical="center"/>
    </xf>
    <xf numFmtId="3" fontId="9" fillId="0" borderId="58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 wrapText="1"/>
    </xf>
    <xf numFmtId="164" fontId="4" fillId="0" borderId="59" xfId="0" applyNumberFormat="1" applyFont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 vertical="center"/>
    </xf>
    <xf numFmtId="3" fontId="9" fillId="0" borderId="60" xfId="0" applyNumberFormat="1" applyFont="1" applyBorder="1" applyAlignment="1">
      <alignment horizontal="center" vertical="center"/>
    </xf>
    <xf numFmtId="3" fontId="4" fillId="0" borderId="59" xfId="0" applyNumberFormat="1" applyFont="1" applyBorder="1" applyAlignment="1">
      <alignment horizontal="center" vertical="center"/>
    </xf>
    <xf numFmtId="3" fontId="4" fillId="0" borderId="60" xfId="0" applyNumberFormat="1" applyFont="1" applyBorder="1" applyAlignment="1">
      <alignment horizontal="center" vertical="center"/>
    </xf>
    <xf numFmtId="3" fontId="4" fillId="0" borderId="38" xfId="0" applyNumberFormat="1" applyFont="1" applyBorder="1" applyAlignment="1">
      <alignment horizontal="center" vertical="center"/>
    </xf>
    <xf numFmtId="3" fontId="9" fillId="0" borderId="18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 vertical="center"/>
    </xf>
    <xf numFmtId="3" fontId="4" fillId="0" borderId="3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0" fontId="4" fillId="3" borderId="61" xfId="0" applyFont="1" applyFill="1" applyBorder="1" applyAlignment="1">
      <alignment horizontal="left" vertical="center" wrapText="1"/>
    </xf>
    <xf numFmtId="164" fontId="4" fillId="0" borderId="6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3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3" fontId="4" fillId="0" borderId="20" xfId="0" applyNumberFormat="1" applyFont="1" applyBorder="1" applyAlignment="1">
      <alignment horizontal="center" vertical="center"/>
    </xf>
    <xf numFmtId="3" fontId="4" fillId="0" borderId="19" xfId="0" applyNumberFormat="1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9" xfId="0" applyFont="1" applyBorder="1" applyAlignment="1">
      <alignment horizontal="left" vertical="center" wrapText="1"/>
    </xf>
    <xf numFmtId="164" fontId="4" fillId="0" borderId="63" xfId="0" applyNumberFormat="1" applyFont="1" applyBorder="1" applyAlignment="1">
      <alignment horizontal="center" vertical="center"/>
    </xf>
    <xf numFmtId="3" fontId="4" fillId="0" borderId="64" xfId="0" applyNumberFormat="1" applyFont="1" applyBorder="1" applyAlignment="1">
      <alignment horizontal="center" vertical="center" wrapText="1"/>
    </xf>
    <xf numFmtId="3" fontId="4" fillId="0" borderId="65" xfId="0" applyNumberFormat="1" applyFont="1" applyBorder="1" applyAlignment="1">
      <alignment horizontal="center" vertical="center" wrapText="1"/>
    </xf>
    <xf numFmtId="3" fontId="4" fillId="0" borderId="66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164" fontId="4" fillId="0" borderId="67" xfId="0" applyNumberFormat="1" applyFont="1" applyBorder="1" applyAlignment="1">
      <alignment horizontal="center" vertical="center"/>
    </xf>
    <xf numFmtId="0" fontId="4" fillId="3" borderId="13" xfId="0" applyFont="1" applyFill="1" applyBorder="1" applyAlignment="1">
      <alignment horizontal="left" vertical="center" wrapText="1"/>
    </xf>
    <xf numFmtId="164" fontId="4" fillId="0" borderId="14" xfId="0" applyNumberFormat="1" applyFont="1" applyBorder="1" applyAlignment="1">
      <alignment horizontal="center" vertical="center"/>
    </xf>
    <xf numFmtId="3" fontId="4" fillId="0" borderId="68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3" fontId="4" fillId="0" borderId="69" xfId="0" applyNumberFormat="1" applyFont="1" applyBorder="1" applyAlignment="1">
      <alignment horizontal="center" vertical="center" wrapText="1"/>
    </xf>
    <xf numFmtId="3" fontId="4" fillId="0" borderId="53" xfId="0" applyNumberFormat="1" applyFont="1" applyBorder="1" applyAlignment="1">
      <alignment horizontal="center" vertical="center"/>
    </xf>
    <xf numFmtId="3" fontId="4" fillId="0" borderId="70" xfId="0" applyNumberFormat="1" applyFont="1" applyBorder="1" applyAlignment="1">
      <alignment horizontal="center" vertical="center" wrapText="1"/>
    </xf>
    <xf numFmtId="3" fontId="4" fillId="0" borderId="71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3" fontId="4" fillId="0" borderId="29" xfId="0" applyNumberFormat="1" applyFont="1" applyBorder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164" fontId="4" fillId="0" borderId="74" xfId="0" applyNumberFormat="1" applyFont="1" applyBorder="1" applyAlignment="1">
      <alignment horizontal="center" vertical="center"/>
    </xf>
    <xf numFmtId="3" fontId="4" fillId="0" borderId="75" xfId="0" applyNumberFormat="1" applyFont="1" applyBorder="1" applyAlignment="1">
      <alignment horizontal="center" vertical="center"/>
    </xf>
    <xf numFmtId="3" fontId="4" fillId="0" borderId="76" xfId="0" applyNumberFormat="1" applyFont="1" applyBorder="1" applyAlignment="1">
      <alignment horizontal="center" vertical="center"/>
    </xf>
    <xf numFmtId="3" fontId="4" fillId="0" borderId="77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center" vertical="center"/>
    </xf>
    <xf numFmtId="0" fontId="4" fillId="0" borderId="59" xfId="0" applyFont="1" applyBorder="1" applyAlignment="1">
      <alignment horizontal="left" vertical="center" wrapText="1"/>
    </xf>
    <xf numFmtId="3" fontId="4" fillId="0" borderId="37" xfId="0" applyNumberFormat="1" applyFont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164" fontId="4" fillId="0" borderId="54" xfId="0" applyNumberFormat="1" applyFont="1" applyBorder="1" applyAlignment="1">
      <alignment horizontal="center" vertical="center"/>
    </xf>
    <xf numFmtId="164" fontId="4" fillId="0" borderId="56" xfId="0" applyNumberFormat="1" applyFont="1" applyBorder="1" applyAlignment="1">
      <alignment horizontal="center" vertical="center"/>
    </xf>
    <xf numFmtId="164" fontId="4" fillId="0" borderId="61" xfId="0" applyNumberFormat="1" applyFont="1" applyBorder="1" applyAlignment="1">
      <alignment horizontal="center" vertical="center"/>
    </xf>
    <xf numFmtId="164" fontId="4" fillId="0" borderId="57" xfId="0" applyNumberFormat="1" applyFont="1" applyBorder="1" applyAlignment="1">
      <alignment horizontal="center" vertical="center"/>
    </xf>
    <xf numFmtId="3" fontId="4" fillId="0" borderId="52" xfId="0" applyNumberFormat="1" applyFont="1" applyBorder="1" applyAlignment="1">
      <alignment horizontal="center" vertical="center"/>
    </xf>
    <xf numFmtId="3" fontId="4" fillId="0" borderId="78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3" fontId="0" fillId="0" borderId="3" xfId="0" applyNumberFormat="1" applyBorder="1" applyAlignment="1">
      <alignment vertical="center"/>
    </xf>
    <xf numFmtId="3" fontId="0" fillId="0" borderId="4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3" fontId="0" fillId="0" borderId="15" xfId="0" applyNumberFormat="1" applyBorder="1" applyAlignment="1">
      <alignment vertical="center"/>
    </xf>
    <xf numFmtId="3" fontId="0" fillId="0" borderId="22" xfId="0" applyNumberFormat="1" applyBorder="1" applyAlignment="1">
      <alignment vertical="center"/>
    </xf>
    <xf numFmtId="164" fontId="0" fillId="0" borderId="40" xfId="0" applyNumberFormat="1" applyBorder="1" applyAlignment="1">
      <alignment vertical="center"/>
    </xf>
    <xf numFmtId="3" fontId="0" fillId="0" borderId="24" xfId="0" applyNumberFormat="1" applyBorder="1" applyAlignment="1">
      <alignment vertical="center"/>
    </xf>
    <xf numFmtId="3" fontId="0" fillId="0" borderId="25" xfId="0" applyNumberForma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3" fontId="0" fillId="0" borderId="20" xfId="0" applyNumberFormat="1" applyBorder="1" applyAlignment="1">
      <alignment vertical="center"/>
    </xf>
    <xf numFmtId="3" fontId="0" fillId="0" borderId="81" xfId="0" applyNumberFormat="1" applyBorder="1" applyAlignment="1">
      <alignment vertical="center"/>
    </xf>
    <xf numFmtId="164" fontId="0" fillId="0" borderId="41" xfId="0" applyNumberFormat="1" applyBorder="1" applyAlignment="1">
      <alignment vertical="center"/>
    </xf>
    <xf numFmtId="3" fontId="0" fillId="0" borderId="82" xfId="0" applyNumberFormat="1" applyBorder="1" applyAlignment="1">
      <alignment vertical="center"/>
    </xf>
    <xf numFmtId="3" fontId="0" fillId="0" borderId="48" xfId="0" applyNumberFormat="1" applyBorder="1" applyAlignment="1">
      <alignment vertical="center"/>
    </xf>
    <xf numFmtId="0" fontId="8" fillId="0" borderId="41" xfId="0" applyFont="1" applyBorder="1" applyAlignment="1">
      <alignment horizontal="center" vertical="center" wrapText="1"/>
    </xf>
    <xf numFmtId="0" fontId="8" fillId="0" borderId="82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3" fontId="0" fillId="0" borderId="12" xfId="0" applyNumberFormat="1" applyBorder="1" applyAlignment="1">
      <alignment vertical="center"/>
    </xf>
    <xf numFmtId="164" fontId="0" fillId="0" borderId="74" xfId="0" applyNumberFormat="1" applyBorder="1" applyAlignment="1">
      <alignment vertical="center"/>
    </xf>
    <xf numFmtId="3" fontId="0" fillId="0" borderId="76" xfId="0" applyNumberFormat="1" applyBorder="1" applyAlignment="1">
      <alignment vertical="center"/>
    </xf>
    <xf numFmtId="3" fontId="0" fillId="0" borderId="42" xfId="0" applyNumberFormat="1" applyBorder="1" applyAlignment="1">
      <alignment vertical="center"/>
    </xf>
    <xf numFmtId="165" fontId="0" fillId="0" borderId="10" xfId="0" applyNumberFormat="1" applyBorder="1" applyAlignment="1">
      <alignment vertical="center"/>
    </xf>
    <xf numFmtId="3" fontId="0" fillId="0" borderId="11" xfId="0" applyNumberFormat="1" applyBorder="1" applyAlignment="1">
      <alignment vertical="center"/>
    </xf>
    <xf numFmtId="165" fontId="0" fillId="0" borderId="14" xfId="0" applyNumberFormat="1" applyBorder="1" applyAlignment="1">
      <alignment vertical="center"/>
    </xf>
    <xf numFmtId="165" fontId="0" fillId="0" borderId="74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3" fontId="0" fillId="0" borderId="0" xfId="0" applyNumberFormat="1" applyFill="1" applyAlignment="1">
      <alignment vertical="center"/>
    </xf>
    <xf numFmtId="164" fontId="0" fillId="5" borderId="41" xfId="0" applyNumberFormat="1" applyFill="1" applyBorder="1" applyAlignment="1">
      <alignment vertical="center"/>
    </xf>
    <xf numFmtId="3" fontId="0" fillId="5" borderId="82" xfId="0" applyNumberFormat="1" applyFill="1" applyBorder="1" applyAlignment="1">
      <alignment vertical="center"/>
    </xf>
    <xf numFmtId="3" fontId="0" fillId="5" borderId="86" xfId="0" applyNumberFormat="1" applyFill="1" applyBorder="1" applyAlignment="1">
      <alignment vertical="center"/>
    </xf>
    <xf numFmtId="3" fontId="0" fillId="5" borderId="42" xfId="0" applyNumberFormat="1" applyFill="1" applyBorder="1" applyAlignment="1">
      <alignment vertical="center"/>
    </xf>
    <xf numFmtId="3" fontId="8" fillId="0" borderId="29" xfId="0" applyNumberFormat="1" applyFont="1" applyFill="1" applyBorder="1" applyAlignment="1">
      <alignment vertical="center"/>
    </xf>
    <xf numFmtId="3" fontId="8" fillId="0" borderId="87" xfId="0" applyNumberFormat="1" applyFont="1" applyFill="1" applyBorder="1" applyAlignment="1">
      <alignment vertical="center"/>
    </xf>
    <xf numFmtId="164" fontId="8" fillId="0" borderId="10" xfId="0" applyNumberFormat="1" applyFont="1" applyBorder="1" applyAlignment="1">
      <alignment vertical="center"/>
    </xf>
    <xf numFmtId="166" fontId="8" fillId="0" borderId="10" xfId="0" applyNumberFormat="1" applyFont="1" applyBorder="1" applyAlignment="1">
      <alignment vertical="center"/>
    </xf>
    <xf numFmtId="164" fontId="8" fillId="0" borderId="41" xfId="0" applyNumberFormat="1" applyFont="1" applyBorder="1" applyAlignment="1">
      <alignment vertical="center"/>
    </xf>
    <xf numFmtId="3" fontId="8" fillId="0" borderId="44" xfId="0" applyNumberFormat="1" applyFont="1" applyFill="1" applyBorder="1" applyAlignment="1">
      <alignment vertical="center"/>
    </xf>
    <xf numFmtId="3" fontId="8" fillId="0" borderId="48" xfId="0" applyNumberFormat="1" applyFont="1" applyFill="1" applyBorder="1" applyAlignment="1">
      <alignment vertical="center"/>
    </xf>
    <xf numFmtId="0" fontId="0" fillId="0" borderId="41" xfId="0" applyBorder="1" applyAlignment="1">
      <alignment horizontal="center" vertical="center" wrapText="1"/>
    </xf>
    <xf numFmtId="0" fontId="0" fillId="0" borderId="82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164" fontId="4" fillId="0" borderId="2" xfId="0" applyNumberFormat="1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164" fontId="4" fillId="0" borderId="88" xfId="0" applyNumberFormat="1" applyFont="1" applyBorder="1" applyAlignment="1">
      <alignment vertical="center"/>
    </xf>
    <xf numFmtId="3" fontId="4" fillId="0" borderId="89" xfId="0" applyNumberFormat="1" applyFont="1" applyBorder="1" applyAlignment="1">
      <alignment vertical="center"/>
    </xf>
    <xf numFmtId="164" fontId="4" fillId="0" borderId="41" xfId="0" applyNumberFormat="1" applyFont="1" applyBorder="1" applyAlignment="1">
      <alignment vertical="center"/>
    </xf>
    <xf numFmtId="3" fontId="4" fillId="0" borderId="82" xfId="0" applyNumberFormat="1" applyFont="1" applyBorder="1" applyAlignment="1">
      <alignment vertical="center"/>
    </xf>
    <xf numFmtId="3" fontId="4" fillId="0" borderId="42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164" fontId="4" fillId="5" borderId="41" xfId="0" applyNumberFormat="1" applyFont="1" applyFill="1" applyBorder="1" applyAlignment="1">
      <alignment vertical="center"/>
    </xf>
    <xf numFmtId="3" fontId="4" fillId="5" borderId="82" xfId="0" applyNumberFormat="1" applyFont="1" applyFill="1" applyBorder="1" applyAlignment="1">
      <alignment vertical="center"/>
    </xf>
    <xf numFmtId="0" fontId="4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" fontId="0" fillId="0" borderId="0" xfId="0" applyNumberFormat="1" applyAlignment="1">
      <alignment vertical="center"/>
    </xf>
    <xf numFmtId="1" fontId="13" fillId="0" borderId="0" xfId="0" applyNumberFormat="1" applyFont="1" applyAlignment="1">
      <alignment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/>
    <xf numFmtId="3" fontId="4" fillId="0" borderId="0" xfId="0" applyNumberFormat="1" applyFont="1"/>
    <xf numFmtId="0" fontId="0" fillId="0" borderId="0" xfId="0" applyAlignment="1">
      <alignment horizontal="center" vertical="center"/>
    </xf>
    <xf numFmtId="166" fontId="4" fillId="0" borderId="0" xfId="0" applyNumberFormat="1" applyFont="1" applyAlignment="1">
      <alignment vertical="center"/>
    </xf>
    <xf numFmtId="166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2" fontId="15" fillId="0" borderId="0" xfId="0" applyNumberFormat="1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4" fillId="3" borderId="20" xfId="0" applyNumberFormat="1" applyFont="1" applyFill="1" applyBorder="1" applyAlignment="1">
      <alignment vertical="center"/>
    </xf>
    <xf numFmtId="3" fontId="4" fillId="0" borderId="19" xfId="0" applyNumberFormat="1" applyFont="1" applyFill="1" applyBorder="1" applyAlignment="1">
      <alignment vertical="center"/>
    </xf>
    <xf numFmtId="3" fontId="4" fillId="0" borderId="58" xfId="0" applyNumberFormat="1" applyFont="1" applyBorder="1" applyAlignment="1">
      <alignment horizontal="center" vertical="center"/>
    </xf>
    <xf numFmtId="3" fontId="4" fillId="0" borderId="81" xfId="0" applyNumberFormat="1" applyFont="1" applyBorder="1" applyAlignment="1">
      <alignment horizontal="center" vertical="center"/>
    </xf>
    <xf numFmtId="3" fontId="0" fillId="0" borderId="73" xfId="0" applyNumberFormat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2" fontId="4" fillId="0" borderId="58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" fontId="0" fillId="0" borderId="0" xfId="0" applyNumberFormat="1" applyFill="1" applyBorder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3" fillId="0" borderId="39" xfId="0" applyFont="1" applyBorder="1" applyAlignment="1">
      <alignment vertical="center"/>
    </xf>
    <xf numFmtId="0" fontId="9" fillId="0" borderId="56" xfId="0" applyFont="1" applyBorder="1" applyAlignment="1">
      <alignment vertical="center"/>
    </xf>
    <xf numFmtId="0" fontId="13" fillId="0" borderId="56" xfId="0" applyFont="1" applyBorder="1" applyAlignment="1">
      <alignment vertical="center"/>
    </xf>
    <xf numFmtId="0" fontId="13" fillId="0" borderId="61" xfId="0" applyFont="1" applyBorder="1" applyAlignment="1">
      <alignment vertical="center"/>
    </xf>
    <xf numFmtId="0" fontId="13" fillId="0" borderId="46" xfId="0" applyFont="1" applyBorder="1" applyAlignment="1">
      <alignment vertical="center"/>
    </xf>
    <xf numFmtId="0" fontId="4" fillId="0" borderId="56" xfId="0" applyFont="1" applyBorder="1" applyAlignment="1">
      <alignment vertical="center"/>
    </xf>
    <xf numFmtId="0" fontId="13" fillId="0" borderId="63" xfId="0" applyFont="1" applyBorder="1" applyAlignment="1">
      <alignment vertical="center"/>
    </xf>
    <xf numFmtId="0" fontId="13" fillId="0" borderId="80" xfId="0" applyFont="1" applyBorder="1" applyAlignment="1">
      <alignment vertical="center"/>
    </xf>
    <xf numFmtId="1" fontId="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3" fontId="13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8" fillId="0" borderId="0" xfId="0" applyNumberFormat="1" applyFont="1" applyFill="1" applyAlignment="1">
      <alignment vertical="center"/>
    </xf>
    <xf numFmtId="166" fontId="0" fillId="0" borderId="0" xfId="0" applyNumberFormat="1" applyFill="1" applyAlignment="1">
      <alignment vertical="center"/>
    </xf>
    <xf numFmtId="166" fontId="16" fillId="0" borderId="0" xfId="0" applyNumberFormat="1" applyFont="1" applyFill="1" applyAlignment="1">
      <alignment vertical="center"/>
    </xf>
    <xf numFmtId="3" fontId="16" fillId="0" borderId="0" xfId="0" applyNumberFormat="1" applyFont="1" applyFill="1" applyAlignment="1">
      <alignment vertical="center"/>
    </xf>
    <xf numFmtId="3" fontId="0" fillId="0" borderId="0" xfId="0" applyNumberFormat="1" applyAlignment="1">
      <alignment horizontal="center" vertical="center"/>
    </xf>
    <xf numFmtId="0" fontId="13" fillId="0" borderId="62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45" xfId="0" applyFont="1" applyBorder="1" applyAlignment="1">
      <alignment vertical="center"/>
    </xf>
    <xf numFmtId="0" fontId="8" fillId="0" borderId="6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8" fillId="0" borderId="63" xfId="0" applyFont="1" applyBorder="1" applyAlignment="1">
      <alignment vertical="center"/>
    </xf>
    <xf numFmtId="0" fontId="8" fillId="0" borderId="46" xfId="0" applyFont="1" applyBorder="1" applyAlignment="1">
      <alignment vertical="center"/>
    </xf>
    <xf numFmtId="164" fontId="0" fillId="0" borderId="0" xfId="0" applyNumberFormat="1" applyAlignment="1">
      <alignment horizontal="center" vertical="center"/>
    </xf>
    <xf numFmtId="3" fontId="0" fillId="3" borderId="0" xfId="0" applyNumberFormat="1" applyFill="1" applyAlignment="1">
      <alignment vertical="center"/>
    </xf>
    <xf numFmtId="0" fontId="17" fillId="0" borderId="0" xfId="0" applyFont="1" applyAlignment="1">
      <alignment vertical="center"/>
    </xf>
    <xf numFmtId="3" fontId="17" fillId="0" borderId="0" xfId="0" applyNumberFormat="1" applyFont="1" applyAlignment="1">
      <alignment vertical="center"/>
    </xf>
    <xf numFmtId="0" fontId="0" fillId="3" borderId="0" xfId="0" applyFill="1" applyAlignment="1">
      <alignment vertical="center"/>
    </xf>
    <xf numFmtId="3" fontId="8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16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3" fontId="4" fillId="0" borderId="77" xfId="0" applyNumberFormat="1" applyFont="1" applyFill="1" applyBorder="1" applyAlignment="1">
      <alignment vertical="center"/>
    </xf>
    <xf numFmtId="3" fontId="4" fillId="0" borderId="88" xfId="0" applyNumberFormat="1" applyFont="1" applyFill="1" applyBorder="1" applyAlignment="1">
      <alignment vertical="center"/>
    </xf>
    <xf numFmtId="0" fontId="6" fillId="0" borderId="80" xfId="0" applyFont="1" applyBorder="1" applyAlignment="1">
      <alignment vertical="center"/>
    </xf>
    <xf numFmtId="3" fontId="19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right" vertical="center"/>
    </xf>
    <xf numFmtId="3" fontId="4" fillId="0" borderId="41" xfId="0" applyNumberFormat="1" applyFont="1" applyFill="1" applyBorder="1" applyAlignment="1">
      <alignment vertical="center"/>
    </xf>
    <xf numFmtId="3" fontId="4" fillId="0" borderId="17" xfId="0" applyNumberFormat="1" applyFont="1" applyFill="1" applyBorder="1" applyAlignment="1">
      <alignment vertical="center"/>
    </xf>
    <xf numFmtId="4" fontId="4" fillId="0" borderId="88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4" fontId="4" fillId="0" borderId="42" xfId="0" applyNumberFormat="1" applyFont="1" applyBorder="1" applyAlignment="1">
      <alignment vertical="center"/>
    </xf>
    <xf numFmtId="3" fontId="4" fillId="0" borderId="41" xfId="0" applyNumberFormat="1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3" fillId="0" borderId="41" xfId="0" applyNumberFormat="1" applyFont="1" applyFill="1" applyBorder="1" applyAlignment="1">
      <alignment horizontal="center" vertical="center"/>
    </xf>
    <xf numFmtId="1" fontId="3" fillId="0" borderId="42" xfId="0" applyNumberFormat="1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164" fontId="4" fillId="0" borderId="50" xfId="0" applyNumberFormat="1" applyFont="1" applyBorder="1" applyAlignment="1">
      <alignment horizontal="center" vertical="center" wrapText="1"/>
    </xf>
    <xf numFmtId="164" fontId="4" fillId="0" borderId="52" xfId="0" applyNumberFormat="1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72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0" fontId="4" fillId="0" borderId="73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0" fillId="0" borderId="72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0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25" xfId="0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79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/>
    </xf>
    <xf numFmtId="0" fontId="0" fillId="5" borderId="18" xfId="0" applyFont="1" applyFill="1" applyBorder="1" applyAlignment="1">
      <alignment vertical="center"/>
    </xf>
    <xf numFmtId="0" fontId="8" fillId="6" borderId="46" xfId="0" applyFont="1" applyFill="1" applyBorder="1" applyAlignment="1">
      <alignment horizontal="center" vertical="center"/>
    </xf>
    <xf numFmtId="0" fontId="8" fillId="6" borderId="47" xfId="0" applyFont="1" applyFill="1" applyBorder="1" applyAlignment="1">
      <alignment horizontal="center" vertical="center"/>
    </xf>
    <xf numFmtId="0" fontId="8" fillId="6" borderId="48" xfId="0" applyFont="1" applyFill="1" applyBorder="1" applyAlignment="1">
      <alignment horizontal="center" vertical="center"/>
    </xf>
    <xf numFmtId="0" fontId="8" fillId="6" borderId="83" xfId="0" applyFont="1" applyFill="1" applyBorder="1" applyAlignment="1">
      <alignment horizontal="center" vertical="center"/>
    </xf>
    <xf numFmtId="0" fontId="8" fillId="6" borderId="84" xfId="0" applyFont="1" applyFill="1" applyBorder="1" applyAlignment="1">
      <alignment horizontal="center" vertical="center"/>
    </xf>
    <xf numFmtId="0" fontId="8" fillId="6" borderId="85" xfId="0" applyFont="1" applyFill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83" xfId="0" applyFont="1" applyBorder="1" applyAlignment="1">
      <alignment horizontal="center" vertical="center"/>
    </xf>
    <xf numFmtId="0" fontId="8" fillId="0" borderId="84" xfId="0" applyFont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14" fillId="4" borderId="46" xfId="0" applyFont="1" applyFill="1" applyBorder="1" applyAlignment="1">
      <alignment horizontal="center" vertical="center"/>
    </xf>
    <xf numFmtId="0" fontId="14" fillId="4" borderId="47" xfId="0" applyFont="1" applyFill="1" applyBorder="1" applyAlignment="1">
      <alignment horizontal="center" vertical="center"/>
    </xf>
    <xf numFmtId="0" fontId="14" fillId="4" borderId="48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5" borderId="83" xfId="0" applyFont="1" applyFill="1" applyBorder="1" applyAlignment="1">
      <alignment horizontal="center" vertical="center"/>
    </xf>
    <xf numFmtId="0" fontId="8" fillId="5" borderId="84" xfId="0" applyFont="1" applyFill="1" applyBorder="1" applyAlignment="1">
      <alignment horizontal="center" vertical="center"/>
    </xf>
    <xf numFmtId="0" fontId="8" fillId="5" borderId="85" xfId="0" applyFont="1" applyFill="1" applyBorder="1" applyAlignment="1">
      <alignment horizontal="center" vertical="center"/>
    </xf>
    <xf numFmtId="0" fontId="8" fillId="5" borderId="46" xfId="0" applyFont="1" applyFill="1" applyBorder="1" applyAlignment="1">
      <alignment horizontal="center" vertical="center"/>
    </xf>
    <xf numFmtId="0" fontId="8" fillId="5" borderId="47" xfId="0" applyFont="1" applyFill="1" applyBorder="1" applyAlignment="1">
      <alignment horizontal="center" vertical="center"/>
    </xf>
    <xf numFmtId="0" fontId="8" fillId="5" borderId="48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109"/>
  <sheetViews>
    <sheetView tabSelected="1" zoomScaleNormal="100" workbookViewId="0">
      <selection activeCell="K9" sqref="K9"/>
    </sheetView>
  </sheetViews>
  <sheetFormatPr defaultColWidth="9.140625" defaultRowHeight="15" x14ac:dyDescent="0.25"/>
  <cols>
    <col min="1" max="1" width="14.85546875" style="1" customWidth="1"/>
    <col min="2" max="2" width="8.5703125" style="1" customWidth="1"/>
    <col min="3" max="3" width="11.140625" style="1" bestFit="1" customWidth="1"/>
    <col min="4" max="4" width="9.5703125" style="2" bestFit="1" customWidth="1"/>
    <col min="5" max="5" width="10.28515625" style="307" customWidth="1"/>
    <col min="6" max="6" width="10.7109375" style="307" customWidth="1"/>
    <col min="7" max="7" width="10.7109375" style="1" customWidth="1"/>
    <col min="8" max="8" width="8.42578125" style="1" customWidth="1"/>
    <col min="9" max="9" width="12" style="1" customWidth="1"/>
    <col min="10" max="10" width="9.5703125" style="1" customWidth="1"/>
    <col min="11" max="11" width="9.28515625" style="1" customWidth="1"/>
    <col min="12" max="12" width="10.5703125" style="1" customWidth="1"/>
    <col min="13" max="13" width="11.140625" style="1" customWidth="1"/>
    <col min="14" max="14" width="9.140625" style="1"/>
    <col min="15" max="15" width="25.85546875" style="1" customWidth="1"/>
    <col min="16" max="16384" width="9.140625" style="1"/>
  </cols>
  <sheetData>
    <row r="1" spans="1:14" x14ac:dyDescent="0.25">
      <c r="E1" s="1"/>
      <c r="F1" s="1"/>
    </row>
    <row r="2" spans="1:14" x14ac:dyDescent="0.25">
      <c r="A2" s="3" t="s">
        <v>0</v>
      </c>
      <c r="E2" s="1"/>
      <c r="F2" s="4"/>
      <c r="I2" s="5"/>
      <c r="K2" s="4"/>
    </row>
    <row r="3" spans="1:14" x14ac:dyDescent="0.25">
      <c r="A3" s="273" t="s">
        <v>1</v>
      </c>
      <c r="B3" s="273"/>
      <c r="C3" s="273"/>
      <c r="D3" s="7"/>
      <c r="E3" s="273"/>
      <c r="F3" s="273"/>
      <c r="G3" s="273"/>
      <c r="H3" s="273"/>
      <c r="I3" s="273"/>
      <c r="J3" s="273"/>
      <c r="K3" s="273"/>
      <c r="L3" s="273"/>
      <c r="M3" s="273"/>
      <c r="N3" s="273"/>
    </row>
    <row r="4" spans="1:14" ht="15.75" thickBot="1" x14ac:dyDescent="0.3">
      <c r="E4" s="1"/>
      <c r="F4" s="1"/>
    </row>
    <row r="5" spans="1:14" ht="15" customHeight="1" x14ac:dyDescent="0.25">
      <c r="A5" s="328" t="s">
        <v>2</v>
      </c>
      <c r="B5" s="330">
        <v>2015</v>
      </c>
      <c r="C5" s="331"/>
      <c r="D5" s="331"/>
      <c r="E5" s="331"/>
      <c r="F5" s="331"/>
      <c r="G5" s="332"/>
      <c r="H5" s="330">
        <v>2016</v>
      </c>
      <c r="I5" s="331"/>
      <c r="J5" s="331"/>
      <c r="K5" s="331"/>
      <c r="L5" s="331"/>
      <c r="M5" s="332"/>
    </row>
    <row r="6" spans="1:14" ht="34.5" thickBot="1" x14ac:dyDescent="0.3">
      <c r="A6" s="329"/>
      <c r="B6" s="8" t="s">
        <v>86</v>
      </c>
      <c r="C6" s="9" t="s">
        <v>3</v>
      </c>
      <c r="D6" s="9" t="s">
        <v>4</v>
      </c>
      <c r="E6" s="9" t="s">
        <v>5</v>
      </c>
      <c r="F6" s="9" t="s">
        <v>6</v>
      </c>
      <c r="G6" s="10" t="s">
        <v>7</v>
      </c>
      <c r="H6" s="8" t="s">
        <v>94</v>
      </c>
      <c r="I6" s="9" t="s">
        <v>3</v>
      </c>
      <c r="J6" s="9" t="s">
        <v>4</v>
      </c>
      <c r="K6" s="9" t="s">
        <v>5</v>
      </c>
      <c r="L6" s="9" t="s">
        <v>6</v>
      </c>
      <c r="M6" s="10" t="s">
        <v>7</v>
      </c>
    </row>
    <row r="7" spans="1:14" ht="15.75" thickTop="1" x14ac:dyDescent="0.25">
      <c r="A7" s="11" t="s">
        <v>8</v>
      </c>
      <c r="B7" s="12">
        <v>406</v>
      </c>
      <c r="C7" s="13">
        <v>35916732</v>
      </c>
      <c r="D7" s="14">
        <v>5822000</v>
      </c>
      <c r="E7" s="13">
        <v>4443548</v>
      </c>
      <c r="F7" s="13">
        <v>3865647</v>
      </c>
      <c r="G7" s="15">
        <v>50047927</v>
      </c>
      <c r="H7" s="12">
        <v>467</v>
      </c>
      <c r="I7" s="13">
        <f>37970000+3213000</f>
        <v>41183000</v>
      </c>
      <c r="J7" s="14">
        <v>6094705.25</v>
      </c>
      <c r="K7" s="13">
        <v>2627000</v>
      </c>
      <c r="L7" s="13">
        <v>1949793</v>
      </c>
      <c r="M7" s="15">
        <f>I7+J7+K7+L7</f>
        <v>51854498.25</v>
      </c>
      <c r="N7" s="16"/>
    </row>
    <row r="8" spans="1:14" x14ac:dyDescent="0.25">
      <c r="A8" s="17" t="s">
        <v>93</v>
      </c>
      <c r="B8" s="18">
        <v>10341</v>
      </c>
      <c r="C8" s="19">
        <v>500327528</v>
      </c>
      <c r="D8" s="20">
        <v>163171658</v>
      </c>
      <c r="E8" s="19">
        <v>31425616</v>
      </c>
      <c r="F8" s="19">
        <v>40653482</v>
      </c>
      <c r="G8" s="15">
        <v>735578284</v>
      </c>
      <c r="H8" s="18">
        <v>10314</v>
      </c>
      <c r="I8" s="19">
        <v>533838000</v>
      </c>
      <c r="J8" s="20">
        <v>163076393</v>
      </c>
      <c r="K8" s="19">
        <v>31881585</v>
      </c>
      <c r="L8" s="19">
        <v>21508156</v>
      </c>
      <c r="M8" s="15">
        <f>I8+J8+K8+L8</f>
        <v>750304134</v>
      </c>
      <c r="N8" s="16"/>
    </row>
    <row r="9" spans="1:14" x14ac:dyDescent="0.25">
      <c r="A9" s="21" t="s">
        <v>11</v>
      </c>
      <c r="B9" s="18">
        <v>185</v>
      </c>
      <c r="C9" s="19">
        <v>56074215</v>
      </c>
      <c r="D9" s="20">
        <v>19644700</v>
      </c>
      <c r="E9" s="19">
        <v>0</v>
      </c>
      <c r="F9" s="19">
        <v>1338180</v>
      </c>
      <c r="G9" s="15">
        <v>77057095</v>
      </c>
      <c r="H9" s="18">
        <v>200</v>
      </c>
      <c r="I9" s="19">
        <v>59030000</v>
      </c>
      <c r="J9" s="20">
        <v>19889000</v>
      </c>
      <c r="K9" s="19">
        <v>327185</v>
      </c>
      <c r="L9" s="19">
        <v>1077001</v>
      </c>
      <c r="M9" s="15">
        <f t="shared" ref="M9:M14" si="0">I9+J9+K9+L9</f>
        <v>80323186</v>
      </c>
      <c r="N9" s="16"/>
    </row>
    <row r="10" spans="1:14" x14ac:dyDescent="0.25">
      <c r="A10" s="21" t="s">
        <v>12</v>
      </c>
      <c r="B10" s="18">
        <v>976</v>
      </c>
      <c r="C10" s="19">
        <v>34339105</v>
      </c>
      <c r="D10" s="20">
        <v>6837500</v>
      </c>
      <c r="E10" s="19">
        <v>1525477</v>
      </c>
      <c r="F10" s="19">
        <v>720795</v>
      </c>
      <c r="G10" s="15">
        <v>43422877</v>
      </c>
      <c r="H10" s="18">
        <v>998</v>
      </c>
      <c r="I10" s="19">
        <v>36798000</v>
      </c>
      <c r="J10" s="20">
        <v>6932000</v>
      </c>
      <c r="K10" s="19">
        <v>731142</v>
      </c>
      <c r="L10" s="19">
        <v>510311</v>
      </c>
      <c r="M10" s="15">
        <f t="shared" si="0"/>
        <v>44971453</v>
      </c>
      <c r="N10" s="16"/>
    </row>
    <row r="11" spans="1:14" x14ac:dyDescent="0.25">
      <c r="A11" s="21" t="s">
        <v>13</v>
      </c>
      <c r="B11" s="18">
        <v>1343</v>
      </c>
      <c r="C11" s="19">
        <v>20586215</v>
      </c>
      <c r="D11" s="20">
        <v>774000</v>
      </c>
      <c r="E11" s="19">
        <v>44000</v>
      </c>
      <c r="F11" s="19">
        <v>823976</v>
      </c>
      <c r="G11" s="15">
        <v>22228191</v>
      </c>
      <c r="H11" s="18">
        <v>1347</v>
      </c>
      <c r="I11" s="19">
        <v>22154000</v>
      </c>
      <c r="J11" s="20">
        <v>737000</v>
      </c>
      <c r="K11" s="19">
        <v>54000</v>
      </c>
      <c r="L11" s="19">
        <v>620835</v>
      </c>
      <c r="M11" s="15">
        <f t="shared" si="0"/>
        <v>23565835</v>
      </c>
      <c r="N11" s="16"/>
    </row>
    <row r="12" spans="1:14" x14ac:dyDescent="0.25">
      <c r="A12" s="21" t="s">
        <v>14</v>
      </c>
      <c r="B12" s="18">
        <v>6491</v>
      </c>
      <c r="C12" s="19">
        <v>18096446</v>
      </c>
      <c r="D12" s="20">
        <v>2002000</v>
      </c>
      <c r="E12" s="19">
        <v>312464</v>
      </c>
      <c r="F12" s="19">
        <v>972912</v>
      </c>
      <c r="G12" s="15">
        <v>21383822</v>
      </c>
      <c r="H12" s="18">
        <v>6199</v>
      </c>
      <c r="I12" s="19">
        <v>20658000</v>
      </c>
      <c r="J12" s="20">
        <v>2134000</v>
      </c>
      <c r="K12" s="19">
        <v>250000</v>
      </c>
      <c r="L12" s="19">
        <v>2002849</v>
      </c>
      <c r="M12" s="15">
        <f t="shared" si="0"/>
        <v>25044849</v>
      </c>
      <c r="N12" s="16"/>
    </row>
    <row r="13" spans="1:14" x14ac:dyDescent="0.25">
      <c r="A13" s="21" t="s">
        <v>15</v>
      </c>
      <c r="B13" s="18">
        <v>901</v>
      </c>
      <c r="C13" s="19">
        <v>4532003</v>
      </c>
      <c r="D13" s="20">
        <v>1603000</v>
      </c>
      <c r="E13" s="19">
        <v>0</v>
      </c>
      <c r="F13" s="19">
        <v>406210</v>
      </c>
      <c r="G13" s="15">
        <v>6541213</v>
      </c>
      <c r="H13" s="18">
        <v>1016</v>
      </c>
      <c r="I13" s="19">
        <v>5153000</v>
      </c>
      <c r="J13" s="20">
        <v>1584750</v>
      </c>
      <c r="K13" s="19">
        <v>0</v>
      </c>
      <c r="L13" s="19">
        <v>321298</v>
      </c>
      <c r="M13" s="15">
        <f t="shared" si="0"/>
        <v>7059048</v>
      </c>
      <c r="N13" s="16"/>
    </row>
    <row r="14" spans="1:14" ht="15.75" thickBot="1" x14ac:dyDescent="0.3">
      <c r="A14" s="22" t="s">
        <v>16</v>
      </c>
      <c r="B14" s="23">
        <v>3517</v>
      </c>
      <c r="C14" s="24">
        <v>12862477</v>
      </c>
      <c r="D14" s="24">
        <v>1887900</v>
      </c>
      <c r="E14" s="24">
        <v>0</v>
      </c>
      <c r="F14" s="24">
        <v>0</v>
      </c>
      <c r="G14" s="25">
        <v>14750377</v>
      </c>
      <c r="H14" s="23">
        <v>3527</v>
      </c>
      <c r="I14" s="24">
        <v>13566000</v>
      </c>
      <c r="J14" s="24">
        <v>1882000</v>
      </c>
      <c r="K14" s="24">
        <v>0</v>
      </c>
      <c r="L14" s="24">
        <v>0</v>
      </c>
      <c r="M14" s="25">
        <f t="shared" si="0"/>
        <v>15448000</v>
      </c>
      <c r="N14" s="16"/>
    </row>
    <row r="15" spans="1:14" ht="16.5" thickTop="1" thickBot="1" x14ac:dyDescent="0.3">
      <c r="A15" s="26" t="s">
        <v>17</v>
      </c>
      <c r="B15" s="27">
        <v>24160</v>
      </c>
      <c r="C15" s="28">
        <v>682734721</v>
      </c>
      <c r="D15" s="29">
        <v>201742758</v>
      </c>
      <c r="E15" s="30">
        <v>37751105</v>
      </c>
      <c r="F15" s="30">
        <v>48781202</v>
      </c>
      <c r="G15" s="31">
        <v>971009786</v>
      </c>
      <c r="H15" s="27">
        <f>SUM(H7:H14)</f>
        <v>24068</v>
      </c>
      <c r="I15" s="28">
        <f>SUM(I7:I14)</f>
        <v>732380000</v>
      </c>
      <c r="J15" s="29">
        <f t="shared" ref="J15:L15" si="1">SUM(J7:J14)</f>
        <v>202329848.25</v>
      </c>
      <c r="K15" s="30">
        <f t="shared" si="1"/>
        <v>35870912</v>
      </c>
      <c r="L15" s="30">
        <f t="shared" si="1"/>
        <v>27990243</v>
      </c>
      <c r="M15" s="31">
        <f>SUM(M7:M14)</f>
        <v>998571003.25</v>
      </c>
      <c r="N15" s="16"/>
    </row>
    <row r="16" spans="1:14" x14ac:dyDescent="0.25">
      <c r="B16" s="16"/>
      <c r="C16" s="16"/>
      <c r="D16" s="16"/>
      <c r="E16" s="16"/>
      <c r="F16" s="16"/>
      <c r="G16" s="16"/>
      <c r="H16" s="256"/>
      <c r="I16" s="256"/>
      <c r="J16" s="256"/>
      <c r="K16" s="5"/>
      <c r="M16" s="257"/>
    </row>
    <row r="17" spans="1:13" x14ac:dyDescent="0.25">
      <c r="A17" s="2"/>
      <c r="D17" s="1"/>
      <c r="E17" s="1"/>
      <c r="F17" s="1"/>
      <c r="H17" s="77"/>
      <c r="I17" s="306"/>
      <c r="J17" s="308"/>
      <c r="K17" s="305"/>
      <c r="L17" s="317"/>
      <c r="M17" s="5"/>
    </row>
    <row r="18" spans="1:13" x14ac:dyDescent="0.25">
      <c r="D18" s="1"/>
      <c r="E18" s="1"/>
      <c r="F18" s="1"/>
      <c r="I18" s="77"/>
      <c r="L18" s="317"/>
    </row>
    <row r="19" spans="1:13" x14ac:dyDescent="0.25">
      <c r="A19" s="77"/>
      <c r="C19" s="77"/>
      <c r="D19" s="1"/>
      <c r="E19" s="1"/>
      <c r="F19" s="1"/>
      <c r="I19" s="77"/>
      <c r="J19" s="270"/>
      <c r="K19" s="270"/>
      <c r="L19" s="317"/>
    </row>
    <row r="20" spans="1:13" x14ac:dyDescent="0.25">
      <c r="D20" s="1"/>
      <c r="E20" s="1"/>
      <c r="F20" s="1"/>
      <c r="J20" s="270"/>
      <c r="K20" s="270"/>
      <c r="L20" s="317"/>
    </row>
    <row r="21" spans="1:13" x14ac:dyDescent="0.25">
      <c r="D21" s="1"/>
      <c r="E21" s="1"/>
      <c r="F21" s="1"/>
      <c r="I21" s="318"/>
      <c r="L21" s="317"/>
    </row>
    <row r="22" spans="1:13" x14ac:dyDescent="0.25">
      <c r="D22" s="1"/>
      <c r="E22" s="1"/>
      <c r="F22" s="1"/>
      <c r="I22" s="77"/>
      <c r="L22" s="317"/>
    </row>
    <row r="23" spans="1:13" x14ac:dyDescent="0.25">
      <c r="D23" s="1" t="s">
        <v>1</v>
      </c>
      <c r="E23" s="1"/>
      <c r="F23" s="1"/>
      <c r="L23" s="317"/>
    </row>
    <row r="24" spans="1:13" x14ac:dyDescent="0.25">
      <c r="D24" s="1"/>
      <c r="E24" s="1"/>
      <c r="F24" s="1"/>
      <c r="L24" s="317"/>
    </row>
    <row r="25" spans="1:13" x14ac:dyDescent="0.25">
      <c r="D25" s="1"/>
      <c r="E25" s="1"/>
      <c r="F25" s="1"/>
      <c r="I25" s="244"/>
    </row>
    <row r="26" spans="1:13" x14ac:dyDescent="0.25">
      <c r="D26" s="1"/>
      <c r="E26" s="1"/>
      <c r="F26" s="1"/>
    </row>
    <row r="27" spans="1:13" x14ac:dyDescent="0.25">
      <c r="D27" s="1"/>
      <c r="E27" s="1"/>
      <c r="F27" s="1"/>
    </row>
    <row r="28" spans="1:13" ht="14.45" x14ac:dyDescent="0.3">
      <c r="D28" s="1"/>
      <c r="E28" s="1"/>
      <c r="F28" s="1"/>
    </row>
    <row r="29" spans="1:13" ht="14.45" x14ac:dyDescent="0.3">
      <c r="D29" s="1"/>
      <c r="E29" s="1"/>
      <c r="F29" s="1"/>
    </row>
    <row r="30" spans="1:13" ht="14.45" x14ac:dyDescent="0.3">
      <c r="D30" s="1"/>
      <c r="E30" s="1"/>
      <c r="F30" s="1"/>
    </row>
    <row r="31" spans="1:13" ht="14.45" x14ac:dyDescent="0.3">
      <c r="D31" s="1"/>
      <c r="E31" s="1"/>
      <c r="F31" s="1"/>
    </row>
    <row r="32" spans="1:13" ht="14.45" x14ac:dyDescent="0.3">
      <c r="D32" s="1"/>
      <c r="E32" s="1"/>
      <c r="F32" s="1"/>
    </row>
    <row r="33" spans="4:6" ht="14.45" x14ac:dyDescent="0.3">
      <c r="D33" s="1"/>
      <c r="E33" s="1"/>
      <c r="F33" s="1"/>
    </row>
    <row r="34" spans="4:6" ht="14.45" x14ac:dyDescent="0.3">
      <c r="D34" s="1"/>
      <c r="E34" s="1"/>
      <c r="F34" s="1"/>
    </row>
    <row r="35" spans="4:6" ht="14.45" x14ac:dyDescent="0.3">
      <c r="E35" s="1"/>
      <c r="F35" s="1"/>
    </row>
    <row r="36" spans="4:6" ht="14.45" x14ac:dyDescent="0.3">
      <c r="E36" s="1"/>
      <c r="F36" s="1"/>
    </row>
    <row r="37" spans="4:6" x14ac:dyDescent="0.25">
      <c r="E37" s="1"/>
      <c r="F37" s="1"/>
    </row>
    <row r="38" spans="4:6" x14ac:dyDescent="0.25">
      <c r="E38" s="1"/>
      <c r="F38" s="1"/>
    </row>
    <row r="39" spans="4:6" x14ac:dyDescent="0.25">
      <c r="E39" s="1"/>
      <c r="F39" s="1"/>
    </row>
    <row r="40" spans="4:6" x14ac:dyDescent="0.25">
      <c r="E40" s="1"/>
      <c r="F40" s="1"/>
    </row>
    <row r="41" spans="4:6" x14ac:dyDescent="0.25">
      <c r="E41" s="1"/>
      <c r="F41" s="1"/>
    </row>
    <row r="42" spans="4:6" x14ac:dyDescent="0.25">
      <c r="E42" s="1"/>
      <c r="F42" s="1"/>
    </row>
    <row r="43" spans="4:6" x14ac:dyDescent="0.25">
      <c r="E43" s="1"/>
      <c r="F43" s="1"/>
    </row>
    <row r="44" spans="4:6" x14ac:dyDescent="0.25">
      <c r="E44" s="1"/>
      <c r="F44" s="1"/>
    </row>
    <row r="45" spans="4:6" x14ac:dyDescent="0.25">
      <c r="E45" s="1"/>
      <c r="F45" s="1"/>
    </row>
    <row r="46" spans="4:6" x14ac:dyDescent="0.25">
      <c r="E46" s="1"/>
      <c r="F46" s="1"/>
    </row>
    <row r="47" spans="4:6" x14ac:dyDescent="0.25">
      <c r="E47" s="1"/>
      <c r="F47" s="1"/>
    </row>
    <row r="48" spans="4:6" x14ac:dyDescent="0.25">
      <c r="E48" s="1"/>
      <c r="F48" s="1"/>
    </row>
    <row r="49" spans="5:6" x14ac:dyDescent="0.25">
      <c r="E49" s="1"/>
      <c r="F49" s="1"/>
    </row>
    <row r="50" spans="5:6" x14ac:dyDescent="0.25">
      <c r="E50" s="1"/>
      <c r="F50" s="1"/>
    </row>
    <row r="51" spans="5:6" x14ac:dyDescent="0.25">
      <c r="E51" s="1"/>
      <c r="F51" s="1"/>
    </row>
    <row r="52" spans="5:6" x14ac:dyDescent="0.25">
      <c r="E52" s="1"/>
      <c r="F52" s="1"/>
    </row>
    <row r="53" spans="5:6" x14ac:dyDescent="0.25">
      <c r="E53" s="1"/>
      <c r="F53" s="1"/>
    </row>
    <row r="54" spans="5:6" x14ac:dyDescent="0.25">
      <c r="E54" s="1"/>
      <c r="F54" s="1"/>
    </row>
    <row r="55" spans="5:6" x14ac:dyDescent="0.25">
      <c r="E55" s="1"/>
      <c r="F55" s="1"/>
    </row>
    <row r="56" spans="5:6" x14ac:dyDescent="0.25">
      <c r="E56" s="1"/>
      <c r="F56" s="1"/>
    </row>
    <row r="57" spans="5:6" x14ac:dyDescent="0.25">
      <c r="E57" s="1"/>
      <c r="F57" s="1"/>
    </row>
    <row r="58" spans="5:6" x14ac:dyDescent="0.25">
      <c r="E58" s="1"/>
      <c r="F58" s="1"/>
    </row>
    <row r="59" spans="5:6" x14ac:dyDescent="0.25">
      <c r="E59" s="1"/>
      <c r="F59" s="1"/>
    </row>
    <row r="60" spans="5:6" x14ac:dyDescent="0.25">
      <c r="E60" s="1"/>
      <c r="F60" s="1"/>
    </row>
    <row r="61" spans="5:6" x14ac:dyDescent="0.25">
      <c r="E61" s="1"/>
      <c r="F61" s="1"/>
    </row>
    <row r="62" spans="5:6" x14ac:dyDescent="0.25">
      <c r="E62" s="1"/>
      <c r="F62" s="1"/>
    </row>
    <row r="63" spans="5:6" x14ac:dyDescent="0.25">
      <c r="E63" s="1"/>
      <c r="F63" s="1"/>
    </row>
    <row r="64" spans="5:6" x14ac:dyDescent="0.25">
      <c r="E64" s="1"/>
      <c r="F64" s="1"/>
    </row>
    <row r="65" spans="5:6" x14ac:dyDescent="0.25">
      <c r="E65" s="1"/>
      <c r="F65" s="1"/>
    </row>
    <row r="66" spans="5:6" x14ac:dyDescent="0.25">
      <c r="E66" s="1"/>
      <c r="F66" s="1"/>
    </row>
    <row r="67" spans="5:6" x14ac:dyDescent="0.25">
      <c r="E67" s="1"/>
      <c r="F67" s="1"/>
    </row>
    <row r="68" spans="5:6" x14ac:dyDescent="0.25">
      <c r="E68" s="1"/>
      <c r="F68" s="1"/>
    </row>
    <row r="69" spans="5:6" x14ac:dyDescent="0.25">
      <c r="E69" s="1"/>
      <c r="F69" s="1"/>
    </row>
    <row r="70" spans="5:6" x14ac:dyDescent="0.25">
      <c r="E70" s="1"/>
      <c r="F70" s="1"/>
    </row>
    <row r="71" spans="5:6" x14ac:dyDescent="0.25">
      <c r="E71" s="1"/>
      <c r="F71" s="1"/>
    </row>
    <row r="72" spans="5:6" x14ac:dyDescent="0.25">
      <c r="E72" s="1"/>
      <c r="F72" s="1"/>
    </row>
    <row r="73" spans="5:6" x14ac:dyDescent="0.25">
      <c r="E73" s="1"/>
      <c r="F73" s="1"/>
    </row>
    <row r="74" spans="5:6" x14ac:dyDescent="0.25">
      <c r="E74" s="1"/>
      <c r="F74" s="1"/>
    </row>
    <row r="75" spans="5:6" x14ac:dyDescent="0.25">
      <c r="E75" s="1"/>
      <c r="F75" s="1"/>
    </row>
    <row r="76" spans="5:6" x14ac:dyDescent="0.25">
      <c r="E76" s="1"/>
      <c r="F76" s="1"/>
    </row>
    <row r="77" spans="5:6" x14ac:dyDescent="0.25">
      <c r="E77" s="1"/>
      <c r="F77" s="1"/>
    </row>
    <row r="78" spans="5:6" x14ac:dyDescent="0.25">
      <c r="E78" s="1"/>
      <c r="F78" s="1"/>
    </row>
    <row r="79" spans="5:6" x14ac:dyDescent="0.25">
      <c r="E79" s="1"/>
      <c r="F79" s="1"/>
    </row>
    <row r="80" spans="5:6" x14ac:dyDescent="0.25">
      <c r="E80" s="1"/>
      <c r="F80" s="1"/>
    </row>
    <row r="81" spans="5:6" x14ac:dyDescent="0.25">
      <c r="E81" s="1"/>
      <c r="F81" s="1"/>
    </row>
    <row r="82" spans="5:6" x14ac:dyDescent="0.25">
      <c r="E82" s="1"/>
      <c r="F82" s="1"/>
    </row>
    <row r="83" spans="5:6" x14ac:dyDescent="0.25">
      <c r="E83" s="1"/>
      <c r="F83" s="1"/>
    </row>
    <row r="84" spans="5:6" x14ac:dyDescent="0.25">
      <c r="E84" s="1"/>
      <c r="F84" s="1"/>
    </row>
    <row r="85" spans="5:6" x14ac:dyDescent="0.25">
      <c r="E85" s="1"/>
      <c r="F85" s="1"/>
    </row>
    <row r="86" spans="5:6" x14ac:dyDescent="0.25">
      <c r="E86" s="1"/>
      <c r="F86" s="1"/>
    </row>
    <row r="87" spans="5:6" x14ac:dyDescent="0.25">
      <c r="E87" s="1"/>
      <c r="F87" s="1"/>
    </row>
    <row r="88" spans="5:6" x14ac:dyDescent="0.25">
      <c r="E88" s="1"/>
      <c r="F88" s="1"/>
    </row>
    <row r="89" spans="5:6" x14ac:dyDescent="0.25">
      <c r="E89" s="1"/>
      <c r="F89" s="1"/>
    </row>
    <row r="90" spans="5:6" x14ac:dyDescent="0.25">
      <c r="E90" s="1"/>
      <c r="F90" s="1"/>
    </row>
    <row r="91" spans="5:6" x14ac:dyDescent="0.25">
      <c r="E91" s="1"/>
      <c r="F91" s="1"/>
    </row>
    <row r="92" spans="5:6" x14ac:dyDescent="0.25">
      <c r="E92" s="1"/>
      <c r="F92" s="1"/>
    </row>
    <row r="93" spans="5:6" x14ac:dyDescent="0.25">
      <c r="E93" s="1"/>
      <c r="F93" s="1"/>
    </row>
    <row r="94" spans="5:6" x14ac:dyDescent="0.25">
      <c r="E94" s="1"/>
      <c r="F94" s="1"/>
    </row>
    <row r="95" spans="5:6" x14ac:dyDescent="0.25">
      <c r="E95" s="1"/>
      <c r="F95" s="1"/>
    </row>
    <row r="96" spans="5:6" x14ac:dyDescent="0.25">
      <c r="E96" s="1"/>
      <c r="F96" s="1"/>
    </row>
    <row r="97" spans="5:6" x14ac:dyDescent="0.25">
      <c r="E97" s="1"/>
      <c r="F97" s="1"/>
    </row>
    <row r="98" spans="5:6" x14ac:dyDescent="0.25">
      <c r="E98" s="1"/>
      <c r="F98" s="1"/>
    </row>
    <row r="99" spans="5:6" x14ac:dyDescent="0.25">
      <c r="E99" s="1"/>
      <c r="F99" s="1"/>
    </row>
    <row r="100" spans="5:6" x14ac:dyDescent="0.25">
      <c r="E100" s="1"/>
      <c r="F100" s="1"/>
    </row>
    <row r="101" spans="5:6" x14ac:dyDescent="0.25">
      <c r="E101" s="1"/>
      <c r="F101" s="1"/>
    </row>
    <row r="102" spans="5:6" x14ac:dyDescent="0.25">
      <c r="E102" s="1"/>
      <c r="F102" s="1"/>
    </row>
    <row r="103" spans="5:6" x14ac:dyDescent="0.25">
      <c r="E103" s="1"/>
      <c r="F103" s="1"/>
    </row>
    <row r="104" spans="5:6" x14ac:dyDescent="0.25">
      <c r="E104" s="1"/>
      <c r="F104" s="1"/>
    </row>
    <row r="105" spans="5:6" x14ac:dyDescent="0.25">
      <c r="E105" s="1"/>
      <c r="F105" s="1"/>
    </row>
    <row r="106" spans="5:6" x14ac:dyDescent="0.25">
      <c r="E106" s="1"/>
      <c r="F106" s="1"/>
    </row>
    <row r="107" spans="5:6" x14ac:dyDescent="0.25">
      <c r="E107" s="1"/>
      <c r="F107" s="1"/>
    </row>
    <row r="108" spans="5:6" x14ac:dyDescent="0.25">
      <c r="E108" s="1"/>
      <c r="F108" s="1"/>
    </row>
    <row r="109" spans="5:6" x14ac:dyDescent="0.25">
      <c r="E109" s="1"/>
      <c r="F109" s="1"/>
    </row>
  </sheetData>
  <mergeCells count="3">
    <mergeCell ref="A5:A6"/>
    <mergeCell ref="B5:G5"/>
    <mergeCell ref="H5:M5"/>
  </mergeCells>
  <pageMargins left="0.32" right="0.2" top="0.78740157499999996" bottom="0.78740157499999996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C18" sqref="C18"/>
    </sheetView>
  </sheetViews>
  <sheetFormatPr defaultColWidth="9.140625" defaultRowHeight="15" x14ac:dyDescent="0.25"/>
  <cols>
    <col min="1" max="2" width="10.140625" style="1" customWidth="1"/>
    <col min="3" max="3" width="9.5703125" style="1" customWidth="1"/>
    <col min="4" max="4" width="12.28515625" style="1" customWidth="1"/>
    <col min="5" max="5" width="11.85546875" style="1" bestFit="1" customWidth="1"/>
    <col min="6" max="6" width="10.85546875" style="1" bestFit="1" customWidth="1"/>
    <col min="7" max="7" width="11.28515625" style="1" bestFit="1" customWidth="1"/>
    <col min="8" max="8" width="9.42578125" style="1" customWidth="1"/>
    <col min="9" max="9" width="10.28515625" style="1" bestFit="1" customWidth="1"/>
    <col min="10" max="10" width="10" style="1" bestFit="1" customWidth="1"/>
    <col min="11" max="11" width="10" style="1" customWidth="1"/>
    <col min="12" max="12" width="9.42578125" style="1" customWidth="1"/>
    <col min="13" max="14" width="9.28515625" style="1" bestFit="1" customWidth="1"/>
    <col min="15" max="16384" width="9.140625" style="1"/>
  </cols>
  <sheetData>
    <row r="1" spans="1:14" x14ac:dyDescent="0.25">
      <c r="H1" s="77"/>
      <c r="I1" s="77"/>
      <c r="J1" s="77"/>
      <c r="K1" s="77"/>
    </row>
    <row r="2" spans="1:14" x14ac:dyDescent="0.25">
      <c r="H2" s="77"/>
      <c r="I2" s="77"/>
      <c r="J2" s="77"/>
      <c r="K2" s="77"/>
    </row>
    <row r="3" spans="1:14" ht="33.75" customHeight="1" x14ac:dyDescent="0.25">
      <c r="A3" s="370" t="s">
        <v>101</v>
      </c>
      <c r="B3" s="370"/>
      <c r="C3" s="370"/>
      <c r="D3" s="370"/>
      <c r="E3" s="370"/>
      <c r="F3" s="370"/>
      <c r="G3" s="370"/>
      <c r="H3" s="370"/>
      <c r="I3" s="370"/>
      <c r="J3" s="370"/>
      <c r="K3" s="370"/>
      <c r="L3" s="370"/>
      <c r="M3" s="370"/>
      <c r="N3" s="370"/>
    </row>
    <row r="4" spans="1:14" ht="15.75" thickBot="1" x14ac:dyDescent="0.3">
      <c r="A4" s="163"/>
      <c r="B4" s="163"/>
      <c r="C4" s="163"/>
      <c r="D4" s="163"/>
      <c r="E4" s="164"/>
      <c r="F4" s="164"/>
      <c r="G4" s="164"/>
      <c r="H4" s="164"/>
      <c r="I4" s="164"/>
      <c r="J4" s="164"/>
      <c r="K4" s="164"/>
      <c r="L4" s="164"/>
      <c r="M4" s="165"/>
      <c r="N4" s="165"/>
    </row>
    <row r="5" spans="1:14" ht="15.75" thickBot="1" x14ac:dyDescent="0.3">
      <c r="A5" s="344" t="s">
        <v>100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6"/>
    </row>
    <row r="6" spans="1:14" ht="15" customHeight="1" x14ac:dyDescent="0.25">
      <c r="A6" s="358" t="s">
        <v>39</v>
      </c>
      <c r="B6" s="360" t="s">
        <v>40</v>
      </c>
      <c r="C6" s="368" t="s">
        <v>62</v>
      </c>
      <c r="D6" s="371" t="s">
        <v>42</v>
      </c>
      <c r="E6" s="373" t="s">
        <v>43</v>
      </c>
      <c r="F6" s="363"/>
      <c r="G6" s="363"/>
      <c r="H6" s="363"/>
      <c r="I6" s="363"/>
      <c r="J6" s="363"/>
      <c r="K6" s="363"/>
      <c r="L6" s="363"/>
      <c r="M6" s="363"/>
      <c r="N6" s="364"/>
    </row>
    <row r="7" spans="1:14" ht="45.75" thickBot="1" x14ac:dyDescent="0.3">
      <c r="A7" s="359"/>
      <c r="B7" s="361"/>
      <c r="C7" s="369"/>
      <c r="D7" s="372"/>
      <c r="E7" s="166" t="s">
        <v>45</v>
      </c>
      <c r="F7" s="272" t="s">
        <v>46</v>
      </c>
      <c r="G7" s="272" t="s">
        <v>47</v>
      </c>
      <c r="H7" s="272" t="s">
        <v>48</v>
      </c>
      <c r="I7" s="272" t="s">
        <v>49</v>
      </c>
      <c r="J7" s="272" t="s">
        <v>50</v>
      </c>
      <c r="K7" s="272" t="s">
        <v>84</v>
      </c>
      <c r="L7" s="100" t="s">
        <v>51</v>
      </c>
      <c r="M7" s="272" t="s">
        <v>52</v>
      </c>
      <c r="N7" s="101" t="s">
        <v>53</v>
      </c>
    </row>
    <row r="8" spans="1:14" ht="15.75" thickTop="1" x14ac:dyDescent="0.25">
      <c r="A8" s="102" t="s">
        <v>90</v>
      </c>
      <c r="B8" s="127">
        <v>878.59500000000003</v>
      </c>
      <c r="C8" s="128">
        <f>SUM(E8:N8)</f>
        <v>320616392</v>
      </c>
      <c r="D8" s="131">
        <f>C8/B8/12</f>
        <v>30409.953012100759</v>
      </c>
      <c r="E8" s="167">
        <v>213869527</v>
      </c>
      <c r="F8" s="128">
        <v>59018641</v>
      </c>
      <c r="G8" s="128">
        <v>11679074</v>
      </c>
      <c r="H8" s="128">
        <v>16902660</v>
      </c>
      <c r="I8" s="128">
        <v>6074375</v>
      </c>
      <c r="J8" s="128">
        <v>3656348</v>
      </c>
      <c r="K8" s="128">
        <v>489657</v>
      </c>
      <c r="L8" s="128">
        <v>8593748</v>
      </c>
      <c r="M8" s="128">
        <v>221281</v>
      </c>
      <c r="N8" s="131">
        <v>111081</v>
      </c>
    </row>
    <row r="9" spans="1:14" x14ac:dyDescent="0.25">
      <c r="A9" s="109" t="s">
        <v>10</v>
      </c>
      <c r="B9" s="155">
        <v>27.792999999999999</v>
      </c>
      <c r="C9" s="128">
        <f t="shared" ref="C9:C14" si="0">SUM(E9:N9)</f>
        <v>10402748</v>
      </c>
      <c r="D9" s="131">
        <f t="shared" ref="D9:D14" si="1">C9/B9/12</f>
        <v>31191.151249115486</v>
      </c>
      <c r="E9" s="168">
        <v>7090522</v>
      </c>
      <c r="F9" s="134">
        <v>1910145</v>
      </c>
      <c r="G9" s="134">
        <v>355721</v>
      </c>
      <c r="H9" s="134">
        <v>562868</v>
      </c>
      <c r="I9" s="134">
        <v>248711</v>
      </c>
      <c r="J9" s="134">
        <v>110312</v>
      </c>
      <c r="K9" s="134">
        <v>0</v>
      </c>
      <c r="L9" s="134">
        <v>114085</v>
      </c>
      <c r="M9" s="134">
        <v>10384</v>
      </c>
      <c r="N9" s="169">
        <v>0</v>
      </c>
    </row>
    <row r="10" spans="1:14" ht="22.5" x14ac:dyDescent="0.25">
      <c r="A10" s="109" t="s">
        <v>58</v>
      </c>
      <c r="B10" s="155">
        <v>108.83799999999999</v>
      </c>
      <c r="C10" s="128">
        <f>SUM(E10:N10)</f>
        <v>39448007</v>
      </c>
      <c r="D10" s="131">
        <f t="shared" si="1"/>
        <v>30203.916983651547</v>
      </c>
      <c r="E10" s="168">
        <v>25139691</v>
      </c>
      <c r="F10" s="134">
        <v>6683107</v>
      </c>
      <c r="G10" s="134">
        <v>2085289</v>
      </c>
      <c r="H10" s="134">
        <v>3440804</v>
      </c>
      <c r="I10" s="134">
        <v>849017</v>
      </c>
      <c r="J10" s="134">
        <v>1096600</v>
      </c>
      <c r="K10" s="134">
        <v>73530</v>
      </c>
      <c r="L10" s="134">
        <v>75533</v>
      </c>
      <c r="M10" s="134">
        <v>2001</v>
      </c>
      <c r="N10" s="169">
        <v>2435</v>
      </c>
    </row>
    <row r="11" spans="1:14" x14ac:dyDescent="0.25">
      <c r="A11" s="109" t="s">
        <v>27</v>
      </c>
      <c r="B11" s="155">
        <v>9.0779999999999994</v>
      </c>
      <c r="C11" s="128">
        <f t="shared" si="0"/>
        <v>2696674</v>
      </c>
      <c r="D11" s="131">
        <f t="shared" si="1"/>
        <v>24754.663288536391</v>
      </c>
      <c r="E11" s="168">
        <v>1846479</v>
      </c>
      <c r="F11" s="134">
        <v>432982</v>
      </c>
      <c r="G11" s="134">
        <v>91214</v>
      </c>
      <c r="H11" s="134">
        <v>223546</v>
      </c>
      <c r="I11" s="134">
        <v>18847</v>
      </c>
      <c r="J11" s="134">
        <v>72508</v>
      </c>
      <c r="K11" s="134">
        <v>0</v>
      </c>
      <c r="L11" s="134">
        <v>0</v>
      </c>
      <c r="M11" s="134">
        <v>0</v>
      </c>
      <c r="N11" s="169">
        <v>11098</v>
      </c>
    </row>
    <row r="12" spans="1:14" x14ac:dyDescent="0.25">
      <c r="A12" s="110" t="s">
        <v>28</v>
      </c>
      <c r="B12" s="170">
        <v>0</v>
      </c>
      <c r="C12" s="128">
        <f t="shared" si="0"/>
        <v>0</v>
      </c>
      <c r="D12" s="131">
        <v>0</v>
      </c>
      <c r="E12" s="171">
        <v>0</v>
      </c>
      <c r="F12" s="172">
        <v>0</v>
      </c>
      <c r="G12" s="172">
        <v>0</v>
      </c>
      <c r="H12" s="172">
        <v>0</v>
      </c>
      <c r="I12" s="172">
        <v>0</v>
      </c>
      <c r="J12" s="172">
        <v>0</v>
      </c>
      <c r="K12" s="172">
        <v>0</v>
      </c>
      <c r="L12" s="172">
        <v>0</v>
      </c>
      <c r="M12" s="172">
        <v>0</v>
      </c>
      <c r="N12" s="173">
        <v>0</v>
      </c>
    </row>
    <row r="13" spans="1:14" x14ac:dyDescent="0.25">
      <c r="A13" s="136" t="s">
        <v>11</v>
      </c>
      <c r="B13" s="170">
        <v>77.662000000000006</v>
      </c>
      <c r="C13" s="128">
        <f t="shared" si="0"/>
        <v>26478758</v>
      </c>
      <c r="D13" s="131">
        <f t="shared" si="1"/>
        <v>28412.391731692031</v>
      </c>
      <c r="E13" s="171">
        <v>16451766</v>
      </c>
      <c r="F13" s="172">
        <v>4307665</v>
      </c>
      <c r="G13" s="172">
        <v>938239</v>
      </c>
      <c r="H13" s="172">
        <v>1574693</v>
      </c>
      <c r="I13" s="172">
        <v>758156</v>
      </c>
      <c r="J13" s="172">
        <v>502174</v>
      </c>
      <c r="K13" s="172">
        <v>0</v>
      </c>
      <c r="L13" s="172">
        <v>15223</v>
      </c>
      <c r="M13" s="172">
        <v>90295</v>
      </c>
      <c r="N13" s="173">
        <v>1840547</v>
      </c>
    </row>
    <row r="14" spans="1:14" ht="23.25" thickBot="1" x14ac:dyDescent="0.3">
      <c r="A14" s="111" t="s">
        <v>59</v>
      </c>
      <c r="B14" s="137">
        <v>127.613</v>
      </c>
      <c r="C14" s="138">
        <f t="shared" si="0"/>
        <v>42322518</v>
      </c>
      <c r="D14" s="262">
        <f t="shared" si="1"/>
        <v>27637.282251808199</v>
      </c>
      <c r="E14" s="175">
        <v>30338558</v>
      </c>
      <c r="F14" s="138">
        <v>6666612</v>
      </c>
      <c r="G14" s="138">
        <v>1582765</v>
      </c>
      <c r="H14" s="138">
        <v>2009631</v>
      </c>
      <c r="I14" s="138">
        <v>1209403</v>
      </c>
      <c r="J14" s="138">
        <v>31048</v>
      </c>
      <c r="K14" s="138">
        <v>0</v>
      </c>
      <c r="L14" s="138">
        <v>9966</v>
      </c>
      <c r="M14" s="138">
        <v>0</v>
      </c>
      <c r="N14" s="174">
        <v>474535</v>
      </c>
    </row>
    <row r="15" spans="1:14" ht="16.5" thickTop="1" thickBot="1" x14ac:dyDescent="0.3">
      <c r="A15" s="176" t="s">
        <v>55</v>
      </c>
      <c r="B15" s="142">
        <f>SUM(B8:B14)</f>
        <v>1229.5790000000002</v>
      </c>
      <c r="C15" s="143">
        <f>SUM(C8:C14)</f>
        <v>441965097</v>
      </c>
      <c r="D15" s="263">
        <f>C15/B15/12</f>
        <v>29953.687196999945</v>
      </c>
      <c r="E15" s="177">
        <f>SUM(E8:E14)</f>
        <v>294736543</v>
      </c>
      <c r="F15" s="143">
        <f t="shared" ref="F15:N15" si="2">SUM(F8:F14)</f>
        <v>79019152</v>
      </c>
      <c r="G15" s="143">
        <f t="shared" si="2"/>
        <v>16732302</v>
      </c>
      <c r="H15" s="143">
        <f t="shared" si="2"/>
        <v>24714202</v>
      </c>
      <c r="I15" s="143">
        <f t="shared" si="2"/>
        <v>9158509</v>
      </c>
      <c r="J15" s="143">
        <f t="shared" si="2"/>
        <v>5468990</v>
      </c>
      <c r="K15" s="143">
        <f t="shared" si="2"/>
        <v>563187</v>
      </c>
      <c r="L15" s="143">
        <f t="shared" si="2"/>
        <v>8808555</v>
      </c>
      <c r="M15" s="143">
        <f t="shared" si="2"/>
        <v>323961</v>
      </c>
      <c r="N15" s="124">
        <f t="shared" si="2"/>
        <v>2439696</v>
      </c>
    </row>
    <row r="16" spans="1:14" x14ac:dyDescent="0.25">
      <c r="A16" s="249"/>
      <c r="B16" s="303"/>
      <c r="C16" s="326"/>
      <c r="D16" s="249"/>
      <c r="E16" s="249"/>
      <c r="F16" s="249"/>
      <c r="G16" s="249"/>
      <c r="H16" s="249"/>
      <c r="I16" s="249"/>
      <c r="J16" s="249"/>
      <c r="K16" s="249"/>
      <c r="L16" s="249"/>
      <c r="M16" s="249"/>
    </row>
    <row r="17" spans="2:4" ht="23.25" customHeight="1" x14ac:dyDescent="0.25">
      <c r="B17" s="97" t="s">
        <v>1</v>
      </c>
    </row>
    <row r="19" spans="2:4" x14ac:dyDescent="0.25">
      <c r="D19" s="97"/>
    </row>
    <row r="20" spans="2:4" x14ac:dyDescent="0.25">
      <c r="D20" s="97"/>
    </row>
    <row r="21" spans="2:4" x14ac:dyDescent="0.25">
      <c r="D21" s="97"/>
    </row>
    <row r="22" spans="2:4" x14ac:dyDescent="0.25">
      <c r="D22" s="97"/>
    </row>
    <row r="23" spans="2:4" x14ac:dyDescent="0.25">
      <c r="D23" s="97"/>
    </row>
    <row r="24" spans="2:4" x14ac:dyDescent="0.25">
      <c r="D24" s="97"/>
    </row>
    <row r="25" spans="2:4" ht="14.45" x14ac:dyDescent="0.3">
      <c r="D25" s="97"/>
    </row>
    <row r="26" spans="2:4" ht="14.45" x14ac:dyDescent="0.3">
      <c r="D26" s="97"/>
    </row>
    <row r="27" spans="2:4" ht="14.45" x14ac:dyDescent="0.3">
      <c r="D27" s="97"/>
    </row>
    <row r="28" spans="2:4" ht="14.45" x14ac:dyDescent="0.3">
      <c r="D28" s="97"/>
    </row>
    <row r="29" spans="2:4" ht="14.45" x14ac:dyDescent="0.3">
      <c r="D29" s="97"/>
    </row>
    <row r="30" spans="2:4" ht="14.45" x14ac:dyDescent="0.3">
      <c r="D30" s="97"/>
    </row>
    <row r="31" spans="2:4" ht="14.45" x14ac:dyDescent="0.3">
      <c r="D31" s="97"/>
    </row>
    <row r="32" spans="2:4" ht="14.45" x14ac:dyDescent="0.3">
      <c r="D32" s="97"/>
    </row>
    <row r="33" spans="4:4" ht="14.45" x14ac:dyDescent="0.3">
      <c r="D33" s="97"/>
    </row>
    <row r="34" spans="4:4" x14ac:dyDescent="0.25">
      <c r="D34" s="97"/>
    </row>
    <row r="35" spans="4:4" x14ac:dyDescent="0.25">
      <c r="D35" s="97"/>
    </row>
    <row r="36" spans="4:4" x14ac:dyDescent="0.25">
      <c r="D36" s="97"/>
    </row>
  </sheetData>
  <mergeCells count="7">
    <mergeCell ref="A3:N3"/>
    <mergeCell ref="A5:N5"/>
    <mergeCell ref="A6:A7"/>
    <mergeCell ref="B6:B7"/>
    <mergeCell ref="C6:C7"/>
    <mergeCell ref="D6:D7"/>
    <mergeCell ref="E6:N6"/>
  </mergeCells>
  <pageMargins left="0.2" right="0.2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D10" sqref="D10"/>
    </sheetView>
  </sheetViews>
  <sheetFormatPr defaultRowHeight="15" x14ac:dyDescent="0.25"/>
  <cols>
    <col min="1" max="2" width="10.140625" customWidth="1"/>
    <col min="3" max="3" width="10.5703125" customWidth="1"/>
    <col min="4" max="4" width="12.7109375" customWidth="1"/>
    <col min="5" max="5" width="11.140625" customWidth="1"/>
    <col min="6" max="6" width="10.85546875" customWidth="1"/>
    <col min="7" max="7" width="9.28515625" customWidth="1"/>
    <col min="8" max="8" width="9.42578125" customWidth="1"/>
    <col min="9" max="9" width="9.140625" customWidth="1"/>
    <col min="10" max="10" width="9.5703125" customWidth="1"/>
    <col min="11" max="11" width="11.7109375" customWidth="1"/>
    <col min="12" max="12" width="13.85546875" customWidth="1"/>
  </cols>
  <sheetData>
    <row r="1" spans="1:13" x14ac:dyDescent="0.25">
      <c r="H1" s="178"/>
      <c r="I1" s="178"/>
      <c r="J1" s="178"/>
    </row>
    <row r="2" spans="1:13" x14ac:dyDescent="0.25">
      <c r="H2" s="178"/>
      <c r="I2" s="178"/>
      <c r="J2" s="178"/>
    </row>
    <row r="3" spans="1:13" ht="34.5" customHeight="1" x14ac:dyDescent="0.25">
      <c r="A3" s="365" t="s">
        <v>106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6"/>
    </row>
    <row r="4" spans="1:13" ht="15.75" thickBot="1" x14ac:dyDescent="0.3">
      <c r="A4" s="163"/>
      <c r="B4" s="163"/>
      <c r="C4" s="163"/>
      <c r="D4" s="163"/>
      <c r="E4" s="163"/>
      <c r="F4" s="163"/>
      <c r="G4" s="163"/>
      <c r="H4" s="163"/>
      <c r="I4" s="163"/>
      <c r="J4" s="163"/>
      <c r="K4" s="179"/>
      <c r="L4" s="179"/>
      <c r="M4" s="179"/>
    </row>
    <row r="5" spans="1:13" ht="15.75" thickBot="1" x14ac:dyDescent="0.3">
      <c r="A5" s="374" t="s">
        <v>105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6"/>
    </row>
    <row r="6" spans="1:13" ht="15" customHeight="1" x14ac:dyDescent="0.25">
      <c r="A6" s="366" t="s">
        <v>39</v>
      </c>
      <c r="B6" s="360" t="s">
        <v>40</v>
      </c>
      <c r="C6" s="368" t="s">
        <v>56</v>
      </c>
      <c r="D6" s="371" t="s">
        <v>42</v>
      </c>
      <c r="E6" s="356" t="s">
        <v>43</v>
      </c>
      <c r="F6" s="356"/>
      <c r="G6" s="356"/>
      <c r="H6" s="356"/>
      <c r="I6" s="356"/>
      <c r="J6" s="356"/>
      <c r="K6" s="356"/>
      <c r="L6" s="357"/>
    </row>
    <row r="7" spans="1:13" ht="61.5" customHeight="1" thickBot="1" x14ac:dyDescent="0.3">
      <c r="A7" s="367"/>
      <c r="B7" s="361"/>
      <c r="C7" s="369"/>
      <c r="D7" s="372"/>
      <c r="E7" s="166" t="s">
        <v>45</v>
      </c>
      <c r="F7" s="99" t="s">
        <v>46</v>
      </c>
      <c r="G7" s="99" t="s">
        <v>47</v>
      </c>
      <c r="H7" s="99" t="s">
        <v>48</v>
      </c>
      <c r="I7" s="99" t="s">
        <v>49</v>
      </c>
      <c r="J7" s="99" t="s">
        <v>50</v>
      </c>
      <c r="K7" s="99" t="s">
        <v>52</v>
      </c>
      <c r="L7" s="101" t="s">
        <v>53</v>
      </c>
    </row>
    <row r="8" spans="1:13" ht="23.25" customHeight="1" thickTop="1" x14ac:dyDescent="0.25">
      <c r="A8" s="147" t="s">
        <v>26</v>
      </c>
      <c r="B8" s="148">
        <v>202.774</v>
      </c>
      <c r="C8" s="149">
        <f>SUM(E8:L8)</f>
        <v>31631108</v>
      </c>
      <c r="D8" s="131">
        <f>C8/B8/12</f>
        <v>12999.327658707067</v>
      </c>
      <c r="E8" s="167">
        <v>25387240</v>
      </c>
      <c r="F8" s="128">
        <v>2971588</v>
      </c>
      <c r="G8" s="128">
        <v>459866</v>
      </c>
      <c r="H8" s="128">
        <v>2599178</v>
      </c>
      <c r="I8" s="128">
        <v>124127</v>
      </c>
      <c r="J8" s="128">
        <v>0</v>
      </c>
      <c r="K8" s="128">
        <v>14061</v>
      </c>
      <c r="L8" s="131">
        <v>75048</v>
      </c>
    </row>
    <row r="9" spans="1:13" ht="23.25" customHeight="1" x14ac:dyDescent="0.25">
      <c r="A9" s="152" t="s">
        <v>91</v>
      </c>
      <c r="B9" s="153">
        <v>410.39499999999998</v>
      </c>
      <c r="C9" s="149">
        <f t="shared" ref="C9:C12" si="0">SUM(E9:L9)</f>
        <v>74521291</v>
      </c>
      <c r="D9" s="131">
        <f t="shared" ref="D9:D12" si="1">C9/B9/12</f>
        <v>15132.025447028676</v>
      </c>
      <c r="E9" s="168">
        <v>57918915</v>
      </c>
      <c r="F9" s="134">
        <v>7149819</v>
      </c>
      <c r="G9" s="134">
        <v>1903075</v>
      </c>
      <c r="H9" s="134">
        <v>5966695</v>
      </c>
      <c r="I9" s="134">
        <v>1062849</v>
      </c>
      <c r="J9" s="134">
        <v>436</v>
      </c>
      <c r="K9" s="134">
        <v>162043</v>
      </c>
      <c r="L9" s="169">
        <v>357459</v>
      </c>
    </row>
    <row r="10" spans="1:13" ht="23.25" customHeight="1" x14ac:dyDescent="0.25">
      <c r="A10" s="152" t="s">
        <v>61</v>
      </c>
      <c r="B10" s="153">
        <v>23.452999999999999</v>
      </c>
      <c r="C10" s="149">
        <f>SUM(E10:L10)</f>
        <v>4909822</v>
      </c>
      <c r="D10" s="131">
        <f t="shared" si="1"/>
        <v>17445.607527110962</v>
      </c>
      <c r="E10" s="168">
        <v>3369881</v>
      </c>
      <c r="F10" s="134">
        <v>442708</v>
      </c>
      <c r="G10" s="134">
        <v>174531</v>
      </c>
      <c r="H10" s="134">
        <v>857062</v>
      </c>
      <c r="I10" s="134">
        <v>56115</v>
      </c>
      <c r="J10" s="134">
        <v>0</v>
      </c>
      <c r="K10" s="134">
        <v>0</v>
      </c>
      <c r="L10" s="169">
        <v>9525</v>
      </c>
    </row>
    <row r="11" spans="1:13" ht="23.25" customHeight="1" x14ac:dyDescent="0.25">
      <c r="A11" s="152" t="s">
        <v>27</v>
      </c>
      <c r="B11" s="153">
        <v>2.2869999999999999</v>
      </c>
      <c r="C11" s="149">
        <f t="shared" si="0"/>
        <v>385515</v>
      </c>
      <c r="D11" s="131">
        <f t="shared" si="1"/>
        <v>14047.332750327942</v>
      </c>
      <c r="E11" s="168">
        <v>295671</v>
      </c>
      <c r="F11" s="134">
        <v>36033</v>
      </c>
      <c r="G11" s="134">
        <v>28311</v>
      </c>
      <c r="H11" s="134">
        <v>25500</v>
      </c>
      <c r="I11" s="134">
        <v>0</v>
      </c>
      <c r="J11" s="134">
        <v>0</v>
      </c>
      <c r="K11" s="134">
        <v>0</v>
      </c>
      <c r="L11" s="169">
        <v>0</v>
      </c>
    </row>
    <row r="12" spans="1:13" ht="23.25" customHeight="1" x14ac:dyDescent="0.25">
      <c r="A12" s="154" t="s">
        <v>28</v>
      </c>
      <c r="B12" s="155">
        <v>487.14299999999997</v>
      </c>
      <c r="C12" s="149">
        <f t="shared" si="0"/>
        <v>88385076</v>
      </c>
      <c r="D12" s="131">
        <f t="shared" si="1"/>
        <v>15119.632222981754</v>
      </c>
      <c r="E12" s="168">
        <v>69799027</v>
      </c>
      <c r="F12" s="134">
        <v>8789826</v>
      </c>
      <c r="G12" s="134">
        <v>1886391</v>
      </c>
      <c r="H12" s="134">
        <v>6023967</v>
      </c>
      <c r="I12" s="134">
        <v>1840911</v>
      </c>
      <c r="J12" s="134">
        <v>0</v>
      </c>
      <c r="K12" s="134">
        <v>32088</v>
      </c>
      <c r="L12" s="169">
        <v>12866</v>
      </c>
    </row>
    <row r="13" spans="1:13" ht="23.25" customHeight="1" thickBot="1" x14ac:dyDescent="0.3">
      <c r="A13" s="157" t="s">
        <v>54</v>
      </c>
      <c r="B13" s="137">
        <v>53.564999999999998</v>
      </c>
      <c r="C13" s="158">
        <f>SUM(E13:L13)</f>
        <v>10936069</v>
      </c>
      <c r="D13" s="262">
        <f>C13/B13/12</f>
        <v>17013.704533432901</v>
      </c>
      <c r="E13" s="175">
        <v>8098817</v>
      </c>
      <c r="F13" s="138">
        <v>1060946</v>
      </c>
      <c r="G13" s="138">
        <v>581447</v>
      </c>
      <c r="H13" s="138">
        <v>975044</v>
      </c>
      <c r="I13" s="138">
        <v>135406</v>
      </c>
      <c r="J13" s="138">
        <v>0</v>
      </c>
      <c r="K13" s="138">
        <v>13772</v>
      </c>
      <c r="L13" s="174">
        <v>70637</v>
      </c>
    </row>
    <row r="14" spans="1:13" ht="23.25" customHeight="1" thickTop="1" thickBot="1" x14ac:dyDescent="0.3">
      <c r="A14" s="118" t="s">
        <v>55</v>
      </c>
      <c r="B14" s="142">
        <f>SUM(B8:B13)</f>
        <v>1179.617</v>
      </c>
      <c r="C14" s="143">
        <f>SUM(C8:C13)</f>
        <v>210768881</v>
      </c>
      <c r="D14" s="124">
        <f>C14/B14/12</f>
        <v>14889.64080431756</v>
      </c>
      <c r="E14" s="177">
        <f>SUM(E8:E13)</f>
        <v>164869551</v>
      </c>
      <c r="F14" s="143">
        <f t="shared" ref="F14:L14" si="2">SUM(F8:F13)</f>
        <v>20450920</v>
      </c>
      <c r="G14" s="143">
        <f t="shared" si="2"/>
        <v>5033621</v>
      </c>
      <c r="H14" s="143">
        <f t="shared" si="2"/>
        <v>16447446</v>
      </c>
      <c r="I14" s="143">
        <f t="shared" si="2"/>
        <v>3219408</v>
      </c>
      <c r="J14" s="143">
        <f t="shared" si="2"/>
        <v>436</v>
      </c>
      <c r="K14" s="143">
        <f t="shared" si="2"/>
        <v>221964</v>
      </c>
      <c r="L14" s="124">
        <f t="shared" si="2"/>
        <v>525535</v>
      </c>
    </row>
    <row r="15" spans="1:13" x14ac:dyDescent="0.25">
      <c r="D15" s="246"/>
    </row>
    <row r="16" spans="1:13" x14ac:dyDescent="0.25">
      <c r="A16" s="240"/>
      <c r="B16" s="247"/>
      <c r="C16" s="248"/>
      <c r="E16" s="248"/>
      <c r="F16" s="248"/>
      <c r="G16" s="248"/>
      <c r="H16" s="248"/>
      <c r="I16" s="248"/>
      <c r="J16" s="248"/>
      <c r="K16" s="248"/>
      <c r="L16" s="248"/>
    </row>
    <row r="17" spans="4:5" x14ac:dyDescent="0.25">
      <c r="D17" s="96"/>
      <c r="E17" s="96"/>
    </row>
    <row r="18" spans="4:5" x14ac:dyDescent="0.25">
      <c r="D18" s="96"/>
      <c r="E18" s="96"/>
    </row>
    <row r="19" spans="4:5" x14ac:dyDescent="0.25">
      <c r="D19" s="96"/>
      <c r="E19" s="96"/>
    </row>
    <row r="20" spans="4:5" x14ac:dyDescent="0.25">
      <c r="D20" s="96"/>
      <c r="E20" s="96"/>
    </row>
    <row r="21" spans="4:5" x14ac:dyDescent="0.25">
      <c r="D21" s="96"/>
      <c r="E21" s="96"/>
    </row>
    <row r="22" spans="4:5" ht="14.45" x14ac:dyDescent="0.3">
      <c r="D22" s="96"/>
      <c r="E22" s="96"/>
    </row>
    <row r="23" spans="4:5" ht="14.45" x14ac:dyDescent="0.3">
      <c r="D23" s="96"/>
      <c r="E23" s="96"/>
    </row>
  </sheetData>
  <mergeCells count="7">
    <mergeCell ref="A3:L3"/>
    <mergeCell ref="A5:L5"/>
    <mergeCell ref="A6:A7"/>
    <mergeCell ref="B6:B7"/>
    <mergeCell ref="C6:C7"/>
    <mergeCell ref="D6:D7"/>
    <mergeCell ref="E6:L6"/>
  </mergeCells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C19" sqref="C19"/>
    </sheetView>
  </sheetViews>
  <sheetFormatPr defaultColWidth="9.140625" defaultRowHeight="15" x14ac:dyDescent="0.25"/>
  <cols>
    <col min="1" max="1" width="11.7109375" style="1" customWidth="1"/>
    <col min="2" max="2" width="10.140625" style="1" customWidth="1"/>
    <col min="3" max="3" width="10.28515625" style="1" customWidth="1"/>
    <col min="4" max="4" width="12.85546875" style="1" bestFit="1" customWidth="1"/>
    <col min="5" max="5" width="11.85546875" style="1" bestFit="1" customWidth="1"/>
    <col min="6" max="6" width="10" style="1" bestFit="1" customWidth="1"/>
    <col min="7" max="7" width="10.28515625" style="1" bestFit="1" customWidth="1"/>
    <col min="8" max="8" width="10" style="1" bestFit="1" customWidth="1"/>
    <col min="9" max="9" width="9.28515625" style="1" bestFit="1" customWidth="1"/>
    <col min="10" max="11" width="9.7109375" style="1" bestFit="1" customWidth="1"/>
    <col min="12" max="12" width="9.28515625" style="1" bestFit="1" customWidth="1"/>
    <col min="13" max="16384" width="9.140625" style="1"/>
  </cols>
  <sheetData>
    <row r="1" spans="1:12" x14ac:dyDescent="0.25">
      <c r="H1" s="77"/>
      <c r="I1" s="77"/>
      <c r="J1" s="77"/>
    </row>
    <row r="2" spans="1:12" x14ac:dyDescent="0.25">
      <c r="H2" s="77"/>
      <c r="I2" s="77"/>
      <c r="J2" s="77"/>
    </row>
    <row r="3" spans="1:12" ht="34.5" customHeight="1" x14ac:dyDescent="0.25">
      <c r="A3" s="365" t="s">
        <v>108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</row>
    <row r="4" spans="1:12" ht="15.75" thickBot="1" x14ac:dyDescent="0.3">
      <c r="E4" s="126"/>
      <c r="F4" s="126"/>
      <c r="G4" s="126"/>
      <c r="H4" s="126"/>
      <c r="I4" s="126"/>
      <c r="J4" s="126"/>
      <c r="K4" s="126"/>
      <c r="L4" s="126"/>
    </row>
    <row r="5" spans="1:12" ht="15.75" thickBot="1" x14ac:dyDescent="0.3">
      <c r="A5" s="344" t="s">
        <v>107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6"/>
    </row>
    <row r="6" spans="1:12" ht="15" customHeight="1" x14ac:dyDescent="0.25">
      <c r="A6" s="358" t="s">
        <v>39</v>
      </c>
      <c r="B6" s="360" t="s">
        <v>40</v>
      </c>
      <c r="C6" s="368" t="s">
        <v>62</v>
      </c>
      <c r="D6" s="353" t="s">
        <v>42</v>
      </c>
      <c r="E6" s="355" t="s">
        <v>43</v>
      </c>
      <c r="F6" s="356"/>
      <c r="G6" s="356"/>
      <c r="H6" s="356"/>
      <c r="I6" s="356"/>
      <c r="J6" s="356"/>
      <c r="K6" s="356"/>
      <c r="L6" s="357"/>
    </row>
    <row r="7" spans="1:12" ht="60.75" customHeight="1" thickBot="1" x14ac:dyDescent="0.3">
      <c r="A7" s="359"/>
      <c r="B7" s="361"/>
      <c r="C7" s="369"/>
      <c r="D7" s="354"/>
      <c r="E7" s="271" t="s">
        <v>45</v>
      </c>
      <c r="F7" s="272" t="s">
        <v>46</v>
      </c>
      <c r="G7" s="272" t="s">
        <v>47</v>
      </c>
      <c r="H7" s="272" t="s">
        <v>48</v>
      </c>
      <c r="I7" s="272" t="s">
        <v>49</v>
      </c>
      <c r="J7" s="272" t="s">
        <v>50</v>
      </c>
      <c r="K7" s="272" t="s">
        <v>52</v>
      </c>
      <c r="L7" s="101" t="s">
        <v>53</v>
      </c>
    </row>
    <row r="8" spans="1:12" ht="15.75" thickTop="1" x14ac:dyDescent="0.25">
      <c r="A8" s="102" t="s">
        <v>90</v>
      </c>
      <c r="B8" s="180">
        <v>248.18600000000001</v>
      </c>
      <c r="C8" s="128">
        <f>SUM(E8:L8)</f>
        <v>54952384</v>
      </c>
      <c r="D8" s="129">
        <f>C8/B8/12</f>
        <v>18451.344287483313</v>
      </c>
      <c r="E8" s="130">
        <v>40884458</v>
      </c>
      <c r="F8" s="128">
        <v>5286052</v>
      </c>
      <c r="G8" s="128">
        <v>2790065</v>
      </c>
      <c r="H8" s="128">
        <v>4289980</v>
      </c>
      <c r="I8" s="128">
        <v>1404470</v>
      </c>
      <c r="J8" s="128">
        <v>23037</v>
      </c>
      <c r="K8" s="128">
        <v>191819</v>
      </c>
      <c r="L8" s="131">
        <v>82503</v>
      </c>
    </row>
    <row r="9" spans="1:12" x14ac:dyDescent="0.25">
      <c r="A9" s="109" t="s">
        <v>10</v>
      </c>
      <c r="B9" s="181">
        <v>4.1130000000000004</v>
      </c>
      <c r="C9" s="128">
        <f>SUM(E9:L9)</f>
        <v>898049</v>
      </c>
      <c r="D9" s="129">
        <f>C9/B9/12</f>
        <v>18195.335926736363</v>
      </c>
      <c r="E9" s="133">
        <v>724993</v>
      </c>
      <c r="F9" s="134">
        <v>87705</v>
      </c>
      <c r="G9" s="134">
        <v>27287</v>
      </c>
      <c r="H9" s="134">
        <v>31500</v>
      </c>
      <c r="I9" s="134">
        <v>18261</v>
      </c>
      <c r="J9" s="134">
        <v>0</v>
      </c>
      <c r="K9" s="134">
        <v>0</v>
      </c>
      <c r="L9" s="169">
        <v>8303</v>
      </c>
    </row>
    <row r="10" spans="1:12" ht="22.5" x14ac:dyDescent="0.25">
      <c r="A10" s="109" t="s">
        <v>63</v>
      </c>
      <c r="B10" s="181">
        <v>20.242000000000001</v>
      </c>
      <c r="C10" s="128">
        <f>SUM(E10:L10)</f>
        <v>4681139</v>
      </c>
      <c r="D10" s="129">
        <f>C10/B10/12</f>
        <v>19271.559957843427</v>
      </c>
      <c r="E10" s="133">
        <v>3360972</v>
      </c>
      <c r="F10" s="134">
        <v>427914</v>
      </c>
      <c r="G10" s="134">
        <v>304571</v>
      </c>
      <c r="H10" s="134">
        <v>484188</v>
      </c>
      <c r="I10" s="134">
        <v>71265</v>
      </c>
      <c r="J10" s="134">
        <v>17164</v>
      </c>
      <c r="K10" s="134">
        <v>0</v>
      </c>
      <c r="L10" s="169">
        <v>15065</v>
      </c>
    </row>
    <row r="11" spans="1:12" x14ac:dyDescent="0.25">
      <c r="A11" s="109" t="s">
        <v>27</v>
      </c>
      <c r="B11" s="182">
        <v>0</v>
      </c>
      <c r="C11" s="128">
        <f t="shared" ref="C11:C14" si="0">SUM(E11:L11)</f>
        <v>0</v>
      </c>
      <c r="D11" s="129">
        <v>0</v>
      </c>
      <c r="E11" s="133">
        <v>0</v>
      </c>
      <c r="F11" s="134">
        <v>0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69">
        <v>0</v>
      </c>
    </row>
    <row r="12" spans="1:12" x14ac:dyDescent="0.25">
      <c r="A12" s="110" t="s">
        <v>28</v>
      </c>
      <c r="B12" s="181">
        <v>51.652999999999999</v>
      </c>
      <c r="C12" s="128">
        <f t="shared" si="0"/>
        <v>9863717</v>
      </c>
      <c r="D12" s="129">
        <f>C12/B12/12</f>
        <v>15913.430326731586</v>
      </c>
      <c r="E12" s="133">
        <v>7318453</v>
      </c>
      <c r="F12" s="134">
        <v>970825</v>
      </c>
      <c r="G12" s="134">
        <v>557834</v>
      </c>
      <c r="H12" s="134">
        <v>709335</v>
      </c>
      <c r="I12" s="134">
        <v>201872</v>
      </c>
      <c r="J12" s="134">
        <v>55732</v>
      </c>
      <c r="K12" s="134">
        <v>19002</v>
      </c>
      <c r="L12" s="169">
        <v>30664</v>
      </c>
    </row>
    <row r="13" spans="1:12" x14ac:dyDescent="0.25">
      <c r="A13" s="136" t="s">
        <v>11</v>
      </c>
      <c r="B13" s="181">
        <v>69.625</v>
      </c>
      <c r="C13" s="128">
        <f t="shared" si="0"/>
        <v>16598151</v>
      </c>
      <c r="D13" s="129">
        <f>C13/B13/12</f>
        <v>19866.129263913823</v>
      </c>
      <c r="E13" s="133">
        <v>10440518</v>
      </c>
      <c r="F13" s="134">
        <v>1499038</v>
      </c>
      <c r="G13" s="134">
        <v>943912</v>
      </c>
      <c r="H13" s="134">
        <v>1301018</v>
      </c>
      <c r="I13" s="134">
        <v>102284</v>
      </c>
      <c r="J13" s="134">
        <v>29815</v>
      </c>
      <c r="K13" s="134">
        <v>290951</v>
      </c>
      <c r="L13" s="169">
        <v>1990615</v>
      </c>
    </row>
    <row r="14" spans="1:12" ht="23.25" thickBot="1" x14ac:dyDescent="0.3">
      <c r="A14" s="111" t="s">
        <v>59</v>
      </c>
      <c r="B14" s="183">
        <v>64.278000000000006</v>
      </c>
      <c r="C14" s="184">
        <f t="shared" si="0"/>
        <v>14004012</v>
      </c>
      <c r="D14" s="159">
        <f>C14/B14/12</f>
        <v>18155.527552195152</v>
      </c>
      <c r="E14" s="140">
        <v>10029328</v>
      </c>
      <c r="F14" s="138">
        <v>1398697</v>
      </c>
      <c r="G14" s="138">
        <v>674068</v>
      </c>
      <c r="H14" s="138">
        <v>1132005</v>
      </c>
      <c r="I14" s="138">
        <v>265107</v>
      </c>
      <c r="J14" s="138">
        <v>41610</v>
      </c>
      <c r="K14" s="138">
        <v>92565</v>
      </c>
      <c r="L14" s="174">
        <v>370632</v>
      </c>
    </row>
    <row r="15" spans="1:12" ht="16.5" thickTop="1" thickBot="1" x14ac:dyDescent="0.3">
      <c r="A15" s="176" t="s">
        <v>64</v>
      </c>
      <c r="B15" s="142">
        <f>SUM(B8:B14)</f>
        <v>458.09700000000004</v>
      </c>
      <c r="C15" s="143">
        <f>SUM(C8:C14)</f>
        <v>100997452</v>
      </c>
      <c r="D15" s="185">
        <f>C15/B15/12</f>
        <v>18372.646695641608</v>
      </c>
      <c r="E15" s="144">
        <f>SUM(E8:E14)</f>
        <v>72758722</v>
      </c>
      <c r="F15" s="143">
        <f>SUM(F8:F14)</f>
        <v>9670231</v>
      </c>
      <c r="G15" s="143">
        <f t="shared" ref="G15:L15" si="1">SUM(G8:G14)</f>
        <v>5297737</v>
      </c>
      <c r="H15" s="143">
        <f t="shared" si="1"/>
        <v>7948026</v>
      </c>
      <c r="I15" s="143">
        <f t="shared" si="1"/>
        <v>2063259</v>
      </c>
      <c r="J15" s="143">
        <f t="shared" si="1"/>
        <v>167358</v>
      </c>
      <c r="K15" s="143">
        <f t="shared" si="1"/>
        <v>594337</v>
      </c>
      <c r="L15" s="124">
        <f t="shared" si="1"/>
        <v>2497782</v>
      </c>
    </row>
    <row r="16" spans="1:12" x14ac:dyDescent="0.25">
      <c r="A16" s="249"/>
      <c r="B16" s="249"/>
      <c r="C16" s="295"/>
      <c r="D16" s="249"/>
      <c r="E16" s="249"/>
      <c r="F16" s="249"/>
      <c r="G16" s="249"/>
      <c r="H16" s="249"/>
      <c r="I16" s="249"/>
      <c r="J16" s="249"/>
      <c r="K16" s="249"/>
      <c r="L16" s="249"/>
    </row>
    <row r="18" spans="2:2" x14ac:dyDescent="0.25">
      <c r="B18" s="97"/>
    </row>
    <row r="19" spans="2:2" x14ac:dyDescent="0.25">
      <c r="B19" s="1" t="s">
        <v>1</v>
      </c>
    </row>
  </sheetData>
  <mergeCells count="7">
    <mergeCell ref="A3:L3"/>
    <mergeCell ref="A5:L5"/>
    <mergeCell ref="A6:A7"/>
    <mergeCell ref="B6:B7"/>
    <mergeCell ref="C6:C7"/>
    <mergeCell ref="D6:D7"/>
    <mergeCell ref="E6:L6"/>
  </mergeCells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3"/>
  <sheetViews>
    <sheetView workbookViewId="0">
      <selection activeCell="E21" sqref="E21"/>
    </sheetView>
  </sheetViews>
  <sheetFormatPr defaultColWidth="9.140625" defaultRowHeight="15" x14ac:dyDescent="0.25"/>
  <cols>
    <col min="1" max="1" width="18.28515625" style="277" customWidth="1"/>
    <col min="2" max="2" width="12.140625" style="1" customWidth="1"/>
    <col min="3" max="3" width="13" style="1" customWidth="1"/>
    <col min="4" max="4" width="11.140625" style="1" customWidth="1"/>
    <col min="5" max="5" width="12.140625" style="1" customWidth="1"/>
    <col min="6" max="6" width="12.7109375" style="1" customWidth="1"/>
    <col min="7" max="7" width="10.28515625" style="1" customWidth="1"/>
    <col min="8" max="8" width="12.140625" style="1" customWidth="1"/>
    <col min="9" max="9" width="12.7109375" style="1" customWidth="1"/>
    <col min="10" max="10" width="12.140625" style="1" customWidth="1"/>
    <col min="11" max="13" width="9.140625" style="1"/>
    <col min="14" max="14" width="14.7109375" style="1" customWidth="1"/>
    <col min="15" max="15" width="14.140625" style="1" customWidth="1"/>
    <col min="16" max="16384" width="9.140625" style="1"/>
  </cols>
  <sheetData>
    <row r="2" spans="1:16" x14ac:dyDescent="0.25">
      <c r="A2" s="385"/>
      <c r="B2" s="385"/>
      <c r="C2" s="273"/>
      <c r="D2" s="273"/>
      <c r="F2" s="273"/>
      <c r="G2" s="273"/>
      <c r="I2" s="273"/>
      <c r="J2" s="273"/>
    </row>
    <row r="3" spans="1:16" x14ac:dyDescent="0.25">
      <c r="A3" s="3" t="s">
        <v>71</v>
      </c>
    </row>
    <row r="4" spans="1:16" ht="15.75" thickBot="1" x14ac:dyDescent="0.3"/>
    <row r="5" spans="1:16" ht="15.75" thickBot="1" x14ac:dyDescent="0.3">
      <c r="A5" s="386" t="s">
        <v>65</v>
      </c>
      <c r="B5" s="389" t="s">
        <v>83</v>
      </c>
      <c r="C5" s="390"/>
      <c r="D5" s="391"/>
      <c r="E5" s="389" t="s">
        <v>88</v>
      </c>
      <c r="F5" s="390"/>
      <c r="G5" s="391"/>
      <c r="H5" s="389" t="s">
        <v>109</v>
      </c>
      <c r="I5" s="390"/>
      <c r="J5" s="391"/>
    </row>
    <row r="6" spans="1:16" ht="15" customHeight="1" x14ac:dyDescent="0.25">
      <c r="A6" s="387"/>
      <c r="B6" s="392" t="s">
        <v>66</v>
      </c>
      <c r="C6" s="394" t="s">
        <v>67</v>
      </c>
      <c r="D6" s="377" t="s">
        <v>68</v>
      </c>
      <c r="E6" s="392" t="s">
        <v>66</v>
      </c>
      <c r="F6" s="394" t="s">
        <v>67</v>
      </c>
      <c r="G6" s="377" t="s">
        <v>68</v>
      </c>
      <c r="H6" s="379" t="s">
        <v>66</v>
      </c>
      <c r="I6" s="381" t="s">
        <v>67</v>
      </c>
      <c r="J6" s="383" t="s">
        <v>68</v>
      </c>
    </row>
    <row r="7" spans="1:16" ht="32.25" customHeight="1" thickBot="1" x14ac:dyDescent="0.3">
      <c r="A7" s="388"/>
      <c r="B7" s="393"/>
      <c r="C7" s="395"/>
      <c r="D7" s="378"/>
      <c r="E7" s="393"/>
      <c r="F7" s="395"/>
      <c r="G7" s="378" t="s">
        <v>69</v>
      </c>
      <c r="H7" s="380"/>
      <c r="I7" s="382"/>
      <c r="J7" s="384" t="s">
        <v>69</v>
      </c>
    </row>
    <row r="8" spans="1:16" x14ac:dyDescent="0.25">
      <c r="A8" s="296" t="s">
        <v>26</v>
      </c>
      <c r="B8" s="186">
        <v>955.86300000000006</v>
      </c>
      <c r="C8" s="187">
        <v>244722954</v>
      </c>
      <c r="D8" s="188">
        <v>21335.253587595711</v>
      </c>
      <c r="E8" s="186">
        <v>945.43100000000004</v>
      </c>
      <c r="F8" s="187">
        <v>244199517</v>
      </c>
      <c r="G8" s="188">
        <v>21524.53193305487</v>
      </c>
      <c r="H8" s="186">
        <f>'14'!H6+'14'!H17+'14'!H28</f>
        <v>947.69599999999991</v>
      </c>
      <c r="I8" s="264">
        <f>'14'!I6+'14'!I17+'14'!I28</f>
        <v>254074097</v>
      </c>
      <c r="J8" s="188">
        <f>I8/H8/12</f>
        <v>22341.385229722047</v>
      </c>
      <c r="N8" s="311"/>
      <c r="O8" s="97"/>
      <c r="P8" s="77"/>
    </row>
    <row r="9" spans="1:16" x14ac:dyDescent="0.25">
      <c r="A9" s="300" t="s">
        <v>75</v>
      </c>
      <c r="B9" s="189">
        <v>2195.7399999999998</v>
      </c>
      <c r="C9" s="190">
        <v>642933759</v>
      </c>
      <c r="D9" s="191">
        <v>24400.800299671184</v>
      </c>
      <c r="E9" s="189">
        <v>2207.5660000000003</v>
      </c>
      <c r="F9" s="190">
        <v>662771160</v>
      </c>
      <c r="G9" s="191">
        <v>25018.92582147034</v>
      </c>
      <c r="H9" s="189">
        <f>'14'!H7+'14'!H18+'14'!H29</f>
        <v>2227.511</v>
      </c>
      <c r="I9" s="190">
        <f>'14'!I7+'14'!I18+'14'!I29</f>
        <v>705056268</v>
      </c>
      <c r="J9" s="191">
        <f t="shared" ref="J9:J14" si="0">I9/H9/12</f>
        <v>26376.83450272524</v>
      </c>
      <c r="N9" s="311"/>
      <c r="O9" s="97"/>
      <c r="P9" s="77"/>
    </row>
    <row r="10" spans="1:16" x14ac:dyDescent="0.25">
      <c r="A10" s="297" t="s">
        <v>27</v>
      </c>
      <c r="B10" s="189">
        <v>212.57499999999999</v>
      </c>
      <c r="C10" s="190">
        <v>54794902</v>
      </c>
      <c r="D10" s="191">
        <v>21480.615469050139</v>
      </c>
      <c r="E10" s="189">
        <v>229.68700000000001</v>
      </c>
      <c r="F10" s="190">
        <v>60923887</v>
      </c>
      <c r="G10" s="191">
        <v>22103.952697946912</v>
      </c>
      <c r="H10" s="189">
        <f>'14'!H8+'14'!H19+'14'!H30</f>
        <v>236.619</v>
      </c>
      <c r="I10" s="190">
        <f>'14'!I8+'14'!I19+'14'!I30</f>
        <v>67205855</v>
      </c>
      <c r="J10" s="191">
        <f t="shared" si="0"/>
        <v>23668.800547152456</v>
      </c>
      <c r="N10" s="311"/>
      <c r="O10" s="97"/>
      <c r="P10" s="77"/>
    </row>
    <row r="11" spans="1:16" x14ac:dyDescent="0.25">
      <c r="A11" s="297" t="s">
        <v>28</v>
      </c>
      <c r="B11" s="189">
        <v>483.18499999999995</v>
      </c>
      <c r="C11" s="190">
        <v>82012936</v>
      </c>
      <c r="D11" s="191">
        <v>14144.502278285407</v>
      </c>
      <c r="E11" s="189">
        <v>484.47</v>
      </c>
      <c r="F11" s="190">
        <v>84462851</v>
      </c>
      <c r="G11" s="191">
        <v>14528.393742990622</v>
      </c>
      <c r="H11" s="189">
        <f>'14'!H9+'14'!H20+'14'!H31</f>
        <v>487.14299999999992</v>
      </c>
      <c r="I11" s="190">
        <f>'14'!I9+'14'!I20+'14'!I31</f>
        <v>88385076</v>
      </c>
      <c r="J11" s="191">
        <f t="shared" si="0"/>
        <v>15119.632222981754</v>
      </c>
      <c r="N11" s="311"/>
      <c r="O11" s="97"/>
      <c r="P11" s="77"/>
    </row>
    <row r="12" spans="1:16" x14ac:dyDescent="0.25">
      <c r="A12" s="297" t="s">
        <v>13</v>
      </c>
      <c r="B12" s="189">
        <v>283.39600000000002</v>
      </c>
      <c r="C12" s="190">
        <v>90852125</v>
      </c>
      <c r="D12" s="191">
        <v>26715.304438547708</v>
      </c>
      <c r="E12" s="189">
        <v>287.95600000000002</v>
      </c>
      <c r="F12" s="190">
        <v>94463112</v>
      </c>
      <c r="G12" s="191">
        <v>27337.252913639579</v>
      </c>
      <c r="H12" s="189">
        <f>'14'!H10+'14'!H21+'14'!H32</f>
        <v>293.08100000000002</v>
      </c>
      <c r="I12" s="190">
        <f>'14'!I10+'14'!I21+'14'!I32</f>
        <v>99937349</v>
      </c>
      <c r="J12" s="191">
        <f t="shared" si="0"/>
        <v>28415.736320903321</v>
      </c>
      <c r="N12" s="311"/>
      <c r="O12" s="97"/>
      <c r="P12" s="77"/>
    </row>
    <row r="13" spans="1:16" ht="15.75" thickBot="1" x14ac:dyDescent="0.3">
      <c r="A13" s="298" t="s">
        <v>15</v>
      </c>
      <c r="B13" s="192">
        <v>66.554999999999993</v>
      </c>
      <c r="C13" s="193">
        <v>19239237</v>
      </c>
      <c r="D13" s="194">
        <v>24089.395988280372</v>
      </c>
      <c r="E13" s="192">
        <v>65.935000000000002</v>
      </c>
      <c r="F13" s="193">
        <v>19632574</v>
      </c>
      <c r="G13" s="194">
        <v>24813.040620813426</v>
      </c>
      <c r="H13" s="192">
        <f>'14'!H11+'14'!H22+'14'!H33</f>
        <v>65.284999999999997</v>
      </c>
      <c r="I13" s="193">
        <f>'14'!I11+'14'!I22+'14'!I33</f>
        <v>20584687</v>
      </c>
      <c r="J13" s="194">
        <f t="shared" si="0"/>
        <v>26275.416762400757</v>
      </c>
      <c r="N13" s="311"/>
      <c r="O13" s="97"/>
      <c r="P13" s="77"/>
    </row>
    <row r="14" spans="1:16" ht="19.5" customHeight="1" thickBot="1" x14ac:dyDescent="0.3">
      <c r="A14" s="286" t="s">
        <v>70</v>
      </c>
      <c r="B14" s="195">
        <v>4197.3140000000003</v>
      </c>
      <c r="C14" s="196">
        <v>1134555913</v>
      </c>
      <c r="D14" s="197">
        <v>22525.43557220959</v>
      </c>
      <c r="E14" s="198">
        <v>4221.045000000001</v>
      </c>
      <c r="F14" s="199">
        <v>1166453101</v>
      </c>
      <c r="G14" s="200">
        <v>23028.521393004175</v>
      </c>
      <c r="H14" s="198">
        <f>SUM(H8:H13)</f>
        <v>4257.335</v>
      </c>
      <c r="I14" s="199">
        <f>SUM(I8:I13)</f>
        <v>1235243332</v>
      </c>
      <c r="J14" s="200">
        <f t="shared" si="0"/>
        <v>24178.727850482363</v>
      </c>
      <c r="N14" s="311"/>
      <c r="O14" s="97"/>
      <c r="P14" s="77"/>
    </row>
    <row r="15" spans="1:16" x14ac:dyDescent="0.25">
      <c r="C15" s="77"/>
      <c r="D15" s="244"/>
      <c r="G15" s="244"/>
      <c r="H15" s="265"/>
      <c r="I15" s="266"/>
      <c r="J15" s="245"/>
    </row>
    <row r="16" spans="1:16" x14ac:dyDescent="0.25">
      <c r="H16" s="97"/>
      <c r="I16" s="77"/>
      <c r="J16" s="289"/>
    </row>
    <row r="17" spans="7:12" x14ac:dyDescent="0.25">
      <c r="H17" s="77"/>
      <c r="I17" s="77"/>
      <c r="K17" s="77"/>
      <c r="L17" s="77"/>
    </row>
    <row r="18" spans="7:12" x14ac:dyDescent="0.25">
      <c r="G18" s="278"/>
      <c r="H18" s="290"/>
      <c r="I18" s="290"/>
      <c r="K18" s="77"/>
      <c r="L18" s="77"/>
    </row>
    <row r="19" spans="7:12" x14ac:dyDescent="0.25">
      <c r="K19" s="77"/>
      <c r="L19" s="77"/>
    </row>
    <row r="20" spans="7:12" x14ac:dyDescent="0.25">
      <c r="K20" s="77"/>
      <c r="L20" s="77"/>
    </row>
    <row r="21" spans="7:12" x14ac:dyDescent="0.25">
      <c r="K21" s="77"/>
      <c r="L21" s="77"/>
    </row>
    <row r="22" spans="7:12" x14ac:dyDescent="0.25">
      <c r="K22" s="77"/>
      <c r="L22" s="77"/>
    </row>
    <row r="23" spans="7:12" x14ac:dyDescent="0.25">
      <c r="K23" s="77"/>
      <c r="L23" s="77"/>
    </row>
  </sheetData>
  <mergeCells count="14">
    <mergeCell ref="G6:G7"/>
    <mergeCell ref="H6:H7"/>
    <mergeCell ref="I6:I7"/>
    <mergeCell ref="J6:J7"/>
    <mergeCell ref="A2:B2"/>
    <mergeCell ref="A5:A7"/>
    <mergeCell ref="B5:D5"/>
    <mergeCell ref="E5:G5"/>
    <mergeCell ref="H5:J5"/>
    <mergeCell ref="B6:B7"/>
    <mergeCell ref="C6:C7"/>
    <mergeCell ref="D6:D7"/>
    <mergeCell ref="E6:E7"/>
    <mergeCell ref="F6:F7"/>
  </mergeCells>
  <pageMargins left="0.7" right="0.7" top="0.78740157499999996" bottom="0.78740157499999996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J1" sqref="J1"/>
    </sheetView>
  </sheetViews>
  <sheetFormatPr defaultColWidth="9.140625" defaultRowHeight="15" x14ac:dyDescent="0.25"/>
  <cols>
    <col min="1" max="1" width="18.28515625" style="277" customWidth="1"/>
    <col min="2" max="2" width="8.7109375" style="1" customWidth="1"/>
    <col min="3" max="3" width="12.28515625" style="1" customWidth="1"/>
    <col min="4" max="4" width="7.42578125" style="1" customWidth="1"/>
    <col min="5" max="5" width="8.85546875" style="1" customWidth="1"/>
    <col min="6" max="6" width="12.42578125" style="1" customWidth="1"/>
    <col min="7" max="7" width="7.5703125" style="1" customWidth="1"/>
    <col min="8" max="8" width="9.28515625" style="1" customWidth="1"/>
    <col min="9" max="9" width="12.5703125" style="1" customWidth="1"/>
    <col min="10" max="10" width="7.42578125" style="1" customWidth="1"/>
    <col min="11" max="16384" width="9.140625" style="1"/>
  </cols>
  <sheetData>
    <row r="1" spans="1:14" x14ac:dyDescent="0.25">
      <c r="A1" s="276" t="s">
        <v>89</v>
      </c>
      <c r="B1" s="273"/>
    </row>
    <row r="2" spans="1:14" ht="15.75" thickBot="1" x14ac:dyDescent="0.3">
      <c r="A2" s="276" t="s">
        <v>1</v>
      </c>
      <c r="B2" s="273" t="s">
        <v>1</v>
      </c>
      <c r="C2" s="273"/>
      <c r="D2" s="273"/>
      <c r="E2" s="273"/>
      <c r="F2" s="273"/>
      <c r="G2" s="273"/>
      <c r="I2" s="1" t="s">
        <v>1</v>
      </c>
      <c r="J2" s="1" t="s">
        <v>1</v>
      </c>
    </row>
    <row r="3" spans="1:14" ht="15.75" thickBot="1" x14ac:dyDescent="0.3">
      <c r="A3" s="410" t="s">
        <v>72</v>
      </c>
      <c r="B3" s="411"/>
      <c r="C3" s="411"/>
      <c r="D3" s="411"/>
      <c r="E3" s="411"/>
      <c r="F3" s="411"/>
      <c r="G3" s="411"/>
      <c r="H3" s="411"/>
      <c r="I3" s="411"/>
      <c r="J3" s="412"/>
    </row>
    <row r="4" spans="1:14" ht="15.75" thickBot="1" x14ac:dyDescent="0.3">
      <c r="A4" s="386" t="s">
        <v>65</v>
      </c>
      <c r="B4" s="404" t="s">
        <v>83</v>
      </c>
      <c r="C4" s="405"/>
      <c r="D4" s="406"/>
      <c r="E4" s="407" t="s">
        <v>88</v>
      </c>
      <c r="F4" s="408"/>
      <c r="G4" s="409"/>
      <c r="H4" s="407" t="s">
        <v>109</v>
      </c>
      <c r="I4" s="408"/>
      <c r="J4" s="409"/>
    </row>
    <row r="5" spans="1:14" ht="36.75" thickBot="1" x14ac:dyDescent="0.3">
      <c r="A5" s="388"/>
      <c r="B5" s="201" t="s">
        <v>66</v>
      </c>
      <c r="C5" s="202" t="s">
        <v>73</v>
      </c>
      <c r="D5" s="203" t="s">
        <v>68</v>
      </c>
      <c r="E5" s="201" t="s">
        <v>66</v>
      </c>
      <c r="F5" s="202" t="s">
        <v>73</v>
      </c>
      <c r="G5" s="203" t="s">
        <v>68</v>
      </c>
      <c r="H5" s="201" t="s">
        <v>66</v>
      </c>
      <c r="I5" s="202" t="s">
        <v>73</v>
      </c>
      <c r="J5" s="203" t="s">
        <v>68</v>
      </c>
    </row>
    <row r="6" spans="1:14" x14ac:dyDescent="0.25">
      <c r="A6" s="279" t="s">
        <v>26</v>
      </c>
      <c r="B6" s="186">
        <v>360.74400000000003</v>
      </c>
      <c r="C6" s="187">
        <v>91952879</v>
      </c>
      <c r="D6" s="188">
        <v>21241.489578944256</v>
      </c>
      <c r="E6" s="186">
        <v>353.476</v>
      </c>
      <c r="F6" s="187">
        <v>90634971</v>
      </c>
      <c r="G6" s="188">
        <v>21367.544755513813</v>
      </c>
      <c r="H6" s="186">
        <v>356.15100000000001</v>
      </c>
      <c r="I6" s="187">
        <v>93864443</v>
      </c>
      <c r="J6" s="188">
        <f t="shared" ref="J6:J11" si="0">I6/H6/12</f>
        <v>21962.698172030028</v>
      </c>
    </row>
    <row r="7" spans="1:14" x14ac:dyDescent="0.25">
      <c r="A7" s="280" t="s">
        <v>75</v>
      </c>
      <c r="B7" s="189">
        <v>779.55899999999997</v>
      </c>
      <c r="C7" s="190">
        <v>228176630</v>
      </c>
      <c r="D7" s="204">
        <v>24391.635741062146</v>
      </c>
      <c r="E7" s="189">
        <v>782.93200000000002</v>
      </c>
      <c r="F7" s="190">
        <v>236051538</v>
      </c>
      <c r="G7" s="204">
        <v>25124.738163723028</v>
      </c>
      <c r="H7" s="189">
        <v>793.72500000000002</v>
      </c>
      <c r="I7" s="190">
        <v>251225294</v>
      </c>
      <c r="J7" s="204">
        <f t="shared" si="0"/>
        <v>26376.189696263402</v>
      </c>
    </row>
    <row r="8" spans="1:14" x14ac:dyDescent="0.25">
      <c r="A8" s="281" t="s">
        <v>27</v>
      </c>
      <c r="B8" s="189">
        <v>98.811000000000007</v>
      </c>
      <c r="C8" s="190">
        <v>25728706</v>
      </c>
      <c r="D8" s="204">
        <v>21698.584503074893</v>
      </c>
      <c r="E8" s="189">
        <v>105.979</v>
      </c>
      <c r="F8" s="190">
        <v>28487325</v>
      </c>
      <c r="G8" s="204">
        <v>22400.133517017519</v>
      </c>
      <c r="H8" s="189">
        <v>110.871</v>
      </c>
      <c r="I8" s="190">
        <v>31818449</v>
      </c>
      <c r="J8" s="204">
        <f t="shared" si="0"/>
        <v>23915.518184797347</v>
      </c>
    </row>
    <row r="9" spans="1:14" x14ac:dyDescent="0.25">
      <c r="A9" s="281" t="s">
        <v>28</v>
      </c>
      <c r="B9" s="189">
        <v>186.7</v>
      </c>
      <c r="C9" s="190">
        <v>31329871</v>
      </c>
      <c r="D9" s="204">
        <v>13984.052401356901</v>
      </c>
      <c r="E9" s="189">
        <v>184.21299999999999</v>
      </c>
      <c r="F9" s="190">
        <v>32134319</v>
      </c>
      <c r="G9" s="204">
        <v>14536.758625431792</v>
      </c>
      <c r="H9" s="189">
        <v>185.65899999999999</v>
      </c>
      <c r="I9" s="190">
        <v>34057394</v>
      </c>
      <c r="J9" s="204">
        <f t="shared" si="0"/>
        <v>15286.714711738547</v>
      </c>
    </row>
    <row r="10" spans="1:14" x14ac:dyDescent="0.25">
      <c r="A10" s="281" t="s">
        <v>13</v>
      </c>
      <c r="B10" s="189">
        <v>84.911000000000001</v>
      </c>
      <c r="C10" s="190">
        <v>27090002</v>
      </c>
      <c r="D10" s="204">
        <v>26586.663290582688</v>
      </c>
      <c r="E10" s="189">
        <v>85.781000000000006</v>
      </c>
      <c r="F10" s="190">
        <v>28297574</v>
      </c>
      <c r="G10" s="204">
        <v>27490.133790310982</v>
      </c>
      <c r="H10" s="189">
        <v>86.72</v>
      </c>
      <c r="I10" s="190">
        <v>29736676</v>
      </c>
      <c r="J10" s="204">
        <f t="shared" si="0"/>
        <v>28575.372847478473</v>
      </c>
      <c r="N10" s="1" t="s">
        <v>1</v>
      </c>
    </row>
    <row r="11" spans="1:14" ht="15.75" thickBot="1" x14ac:dyDescent="0.3">
      <c r="A11" s="282" t="s">
        <v>15</v>
      </c>
      <c r="B11" s="205">
        <v>14.496</v>
      </c>
      <c r="C11" s="206">
        <v>4222894</v>
      </c>
      <c r="D11" s="204">
        <v>24276.202630610744</v>
      </c>
      <c r="E11" s="205">
        <v>14.444000000000001</v>
      </c>
      <c r="F11" s="206">
        <v>4114625</v>
      </c>
      <c r="G11" s="204">
        <v>23738.951583125632</v>
      </c>
      <c r="H11" s="205">
        <v>14.289</v>
      </c>
      <c r="I11" s="206">
        <v>4456169</v>
      </c>
      <c r="J11" s="204">
        <f t="shared" si="0"/>
        <v>25988.341848041619</v>
      </c>
    </row>
    <row r="12" spans="1:14" ht="15.75" thickBot="1" x14ac:dyDescent="0.3">
      <c r="A12" s="283" t="s">
        <v>70</v>
      </c>
      <c r="B12" s="198">
        <v>1525.221</v>
      </c>
      <c r="C12" s="199">
        <v>408500982</v>
      </c>
      <c r="D12" s="207">
        <v>22319.223574813092</v>
      </c>
      <c r="E12" s="198">
        <v>1526.8249999999998</v>
      </c>
      <c r="F12" s="199">
        <v>419720352</v>
      </c>
      <c r="G12" s="207">
        <v>22908.123720793152</v>
      </c>
      <c r="H12" s="198">
        <f>SUM(H6:H11)</f>
        <v>1547.415</v>
      </c>
      <c r="I12" s="199">
        <f>SUM(I6:I11)</f>
        <v>445158425</v>
      </c>
      <c r="J12" s="207">
        <f>I12/H12/12</f>
        <v>23973.229816608131</v>
      </c>
    </row>
    <row r="13" spans="1:14" ht="15.75" thickBot="1" x14ac:dyDescent="0.3"/>
    <row r="14" spans="1:14" ht="15.75" thickBot="1" x14ac:dyDescent="0.3">
      <c r="A14" s="410" t="s">
        <v>74</v>
      </c>
      <c r="B14" s="411"/>
      <c r="C14" s="411"/>
      <c r="D14" s="411"/>
      <c r="E14" s="411"/>
      <c r="F14" s="411"/>
      <c r="G14" s="411"/>
      <c r="H14" s="411"/>
      <c r="I14" s="411"/>
      <c r="J14" s="412"/>
    </row>
    <row r="15" spans="1:14" ht="15.75" thickBot="1" x14ac:dyDescent="0.3">
      <c r="A15" s="386" t="s">
        <v>65</v>
      </c>
      <c r="B15" s="404" t="s">
        <v>83</v>
      </c>
      <c r="C15" s="405"/>
      <c r="D15" s="406"/>
      <c r="E15" s="407" t="s">
        <v>88</v>
      </c>
      <c r="F15" s="408"/>
      <c r="G15" s="409"/>
      <c r="H15" s="407" t="s">
        <v>109</v>
      </c>
      <c r="I15" s="408"/>
      <c r="J15" s="409"/>
    </row>
    <row r="16" spans="1:14" ht="36.75" thickBot="1" x14ac:dyDescent="0.3">
      <c r="A16" s="388"/>
      <c r="B16" s="201" t="s">
        <v>66</v>
      </c>
      <c r="C16" s="202" t="s">
        <v>73</v>
      </c>
      <c r="D16" s="203" t="s">
        <v>68</v>
      </c>
      <c r="E16" s="201" t="s">
        <v>66</v>
      </c>
      <c r="F16" s="202" t="s">
        <v>73</v>
      </c>
      <c r="G16" s="203" t="s">
        <v>68</v>
      </c>
      <c r="H16" s="201" t="s">
        <v>66</v>
      </c>
      <c r="I16" s="202" t="s">
        <v>73</v>
      </c>
      <c r="J16" s="203" t="s">
        <v>68</v>
      </c>
    </row>
    <row r="17" spans="1:10" x14ac:dyDescent="0.25">
      <c r="A17" s="279" t="s">
        <v>26</v>
      </c>
      <c r="B17" s="208">
        <v>289.51900000000001</v>
      </c>
      <c r="C17" s="209">
        <v>74530500</v>
      </c>
      <c r="D17" s="204">
        <v>21452.391725586229</v>
      </c>
      <c r="E17" s="208">
        <v>287.67500000000001</v>
      </c>
      <c r="F17" s="209">
        <v>75145110</v>
      </c>
      <c r="G17" s="204">
        <v>21767.941253150257</v>
      </c>
      <c r="H17" s="208">
        <v>285.67899999999997</v>
      </c>
      <c r="I17" s="209">
        <v>78237676</v>
      </c>
      <c r="J17" s="204">
        <f t="shared" ref="J17:J22" si="1">I17/H17/12</f>
        <v>22822.140701043249</v>
      </c>
    </row>
    <row r="18" spans="1:10" x14ac:dyDescent="0.25">
      <c r="A18" s="280" t="s">
        <v>75</v>
      </c>
      <c r="B18" s="210">
        <v>730.79099999999994</v>
      </c>
      <c r="C18" s="190">
        <v>207904213</v>
      </c>
      <c r="D18" s="204">
        <v>23707.668927687031</v>
      </c>
      <c r="E18" s="210">
        <v>733.41700000000003</v>
      </c>
      <c r="F18" s="190">
        <v>212874980</v>
      </c>
      <c r="G18" s="204">
        <v>24187.579053480717</v>
      </c>
      <c r="H18" s="210">
        <v>741.37900000000002</v>
      </c>
      <c r="I18" s="190">
        <v>227889539</v>
      </c>
      <c r="J18" s="204">
        <f t="shared" si="1"/>
        <v>25615.501540597543</v>
      </c>
    </row>
    <row r="19" spans="1:10" x14ac:dyDescent="0.25">
      <c r="A19" s="281" t="s">
        <v>27</v>
      </c>
      <c r="B19" s="210">
        <v>61.183999999999997</v>
      </c>
      <c r="C19" s="190">
        <v>15637490</v>
      </c>
      <c r="D19" s="204">
        <v>21298.446761680614</v>
      </c>
      <c r="E19" s="210">
        <v>64.813999999999993</v>
      </c>
      <c r="F19" s="190">
        <v>16785280</v>
      </c>
      <c r="G19" s="204">
        <v>21581.345594058901</v>
      </c>
      <c r="H19" s="210">
        <v>65.432000000000002</v>
      </c>
      <c r="I19" s="190">
        <v>18419380</v>
      </c>
      <c r="J19" s="204">
        <f t="shared" si="1"/>
        <v>23458.679748950566</v>
      </c>
    </row>
    <row r="20" spans="1:10" x14ac:dyDescent="0.25">
      <c r="A20" s="281" t="s">
        <v>28</v>
      </c>
      <c r="B20" s="210">
        <v>140.41200000000001</v>
      </c>
      <c r="C20" s="190">
        <v>23819782</v>
      </c>
      <c r="D20" s="204">
        <v>14136.838969128943</v>
      </c>
      <c r="E20" s="210">
        <v>143.18600000000001</v>
      </c>
      <c r="F20" s="190">
        <v>24460709</v>
      </c>
      <c r="G20" s="204">
        <v>14235.975700603876</v>
      </c>
      <c r="H20" s="210">
        <v>144.54</v>
      </c>
      <c r="I20" s="190">
        <v>25537142</v>
      </c>
      <c r="J20" s="204">
        <f t="shared" si="1"/>
        <v>14723.2265578156</v>
      </c>
    </row>
    <row r="21" spans="1:10" x14ac:dyDescent="0.25">
      <c r="A21" s="281" t="s">
        <v>13</v>
      </c>
      <c r="B21" s="210">
        <v>88.049000000000007</v>
      </c>
      <c r="C21" s="190">
        <v>26420955</v>
      </c>
      <c r="D21" s="204">
        <v>25005.919999091417</v>
      </c>
      <c r="E21" s="210">
        <v>90.35</v>
      </c>
      <c r="F21" s="190">
        <v>27774053</v>
      </c>
      <c r="G21" s="204">
        <v>25617.09370964767</v>
      </c>
      <c r="H21" s="210">
        <v>92.516999999999996</v>
      </c>
      <c r="I21" s="190">
        <v>29421953</v>
      </c>
      <c r="J21" s="204">
        <f t="shared" si="1"/>
        <v>26501.393437602459</v>
      </c>
    </row>
    <row r="22" spans="1:10" ht="15.75" thickBot="1" x14ac:dyDescent="0.3">
      <c r="A22" s="282" t="s">
        <v>15</v>
      </c>
      <c r="B22" s="211">
        <v>26.38</v>
      </c>
      <c r="C22" s="206">
        <v>7364690</v>
      </c>
      <c r="D22" s="204">
        <v>23264.752337629518</v>
      </c>
      <c r="E22" s="211">
        <v>25.983000000000001</v>
      </c>
      <c r="F22" s="206">
        <v>7262307</v>
      </c>
      <c r="G22" s="204">
        <v>23291.854289343031</v>
      </c>
      <c r="H22" s="211">
        <v>26.32</v>
      </c>
      <c r="I22" s="206">
        <v>7760264</v>
      </c>
      <c r="J22" s="204">
        <f t="shared" si="1"/>
        <v>24570.238095238095</v>
      </c>
    </row>
    <row r="23" spans="1:10" ht="15.75" thickBot="1" x14ac:dyDescent="0.3">
      <c r="A23" s="283" t="s">
        <v>70</v>
      </c>
      <c r="B23" s="198">
        <v>1336.335</v>
      </c>
      <c r="C23" s="199">
        <v>355677630</v>
      </c>
      <c r="D23" s="207">
        <v>22179.919331604728</v>
      </c>
      <c r="E23" s="198">
        <v>1345.425</v>
      </c>
      <c r="F23" s="199">
        <v>364302439</v>
      </c>
      <c r="G23" s="207">
        <v>22564.272689546677</v>
      </c>
      <c r="H23" s="198">
        <f>SUM(H17:H22)</f>
        <v>1355.867</v>
      </c>
      <c r="I23" s="199">
        <f>SUM(I17:I22)</f>
        <v>387265954</v>
      </c>
      <c r="J23" s="207">
        <f>I23/H23/12</f>
        <v>23801.864661750256</v>
      </c>
    </row>
    <row r="24" spans="1:10" ht="15.75" thickBot="1" x14ac:dyDescent="0.3"/>
    <row r="25" spans="1:10" ht="15.75" thickBot="1" x14ac:dyDescent="0.3">
      <c r="A25" s="410" t="s">
        <v>76</v>
      </c>
      <c r="B25" s="411"/>
      <c r="C25" s="411"/>
      <c r="D25" s="411"/>
      <c r="E25" s="411"/>
      <c r="F25" s="411"/>
      <c r="G25" s="411"/>
      <c r="H25" s="411"/>
      <c r="I25" s="411"/>
      <c r="J25" s="412"/>
    </row>
    <row r="26" spans="1:10" ht="15.75" thickBot="1" x14ac:dyDescent="0.3">
      <c r="A26" s="386" t="s">
        <v>65</v>
      </c>
      <c r="B26" s="404" t="s">
        <v>83</v>
      </c>
      <c r="C26" s="405"/>
      <c r="D26" s="406"/>
      <c r="E26" s="407" t="s">
        <v>88</v>
      </c>
      <c r="F26" s="408"/>
      <c r="G26" s="409"/>
      <c r="H26" s="407" t="s">
        <v>109</v>
      </c>
      <c r="I26" s="408"/>
      <c r="J26" s="409"/>
    </row>
    <row r="27" spans="1:10" ht="36.75" thickBot="1" x14ac:dyDescent="0.3">
      <c r="A27" s="388"/>
      <c r="B27" s="201" t="s">
        <v>66</v>
      </c>
      <c r="C27" s="202" t="s">
        <v>73</v>
      </c>
      <c r="D27" s="203" t="s">
        <v>68</v>
      </c>
      <c r="E27" s="201" t="s">
        <v>66</v>
      </c>
      <c r="F27" s="202" t="s">
        <v>73</v>
      </c>
      <c r="G27" s="203" t="s">
        <v>68</v>
      </c>
      <c r="H27" s="201" t="s">
        <v>66</v>
      </c>
      <c r="I27" s="202" t="s">
        <v>73</v>
      </c>
      <c r="J27" s="203" t="s">
        <v>68</v>
      </c>
    </row>
    <row r="28" spans="1:10" x14ac:dyDescent="0.25">
      <c r="A28" s="279" t="s">
        <v>26</v>
      </c>
      <c r="B28" s="212">
        <v>305.60000000000002</v>
      </c>
      <c r="C28" s="275">
        <v>78239575</v>
      </c>
      <c r="D28" s="204">
        <v>21334.962641797556</v>
      </c>
      <c r="E28" s="212">
        <v>304.27999999999997</v>
      </c>
      <c r="F28" s="275">
        <v>78419436</v>
      </c>
      <c r="G28" s="204">
        <v>21476.774681214672</v>
      </c>
      <c r="H28" s="212">
        <v>305.86599999999999</v>
      </c>
      <c r="I28" s="275">
        <v>81971978</v>
      </c>
      <c r="J28" s="204">
        <f t="shared" ref="J28:J33" si="2">I28/H28/12</f>
        <v>22333.303363782397</v>
      </c>
    </row>
    <row r="29" spans="1:10" x14ac:dyDescent="0.25">
      <c r="A29" s="280" t="s">
        <v>75</v>
      </c>
      <c r="B29" s="189">
        <v>685.3900000000001</v>
      </c>
      <c r="C29" s="190">
        <v>206852916</v>
      </c>
      <c r="D29" s="204">
        <v>25150.269189804341</v>
      </c>
      <c r="E29" s="189">
        <v>691.21699999999998</v>
      </c>
      <c r="F29" s="190">
        <v>213844642</v>
      </c>
      <c r="G29" s="204">
        <v>25781.175569080817</v>
      </c>
      <c r="H29" s="189">
        <v>692.40700000000004</v>
      </c>
      <c r="I29" s="190">
        <v>225941435</v>
      </c>
      <c r="J29" s="204">
        <f t="shared" si="2"/>
        <v>27192.753563535123</v>
      </c>
    </row>
    <row r="30" spans="1:10" x14ac:dyDescent="0.25">
      <c r="A30" s="281" t="s">
        <v>27</v>
      </c>
      <c r="B30" s="189">
        <v>52.58</v>
      </c>
      <c r="C30" s="190">
        <v>13428706</v>
      </c>
      <c r="D30" s="204">
        <v>21282.975148979334</v>
      </c>
      <c r="E30" s="189">
        <v>58.893999999999998</v>
      </c>
      <c r="F30" s="190">
        <v>15651282</v>
      </c>
      <c r="G30" s="204">
        <v>22146.118450096783</v>
      </c>
      <c r="H30" s="189">
        <v>60.316000000000003</v>
      </c>
      <c r="I30" s="190">
        <v>16968026</v>
      </c>
      <c r="J30" s="204">
        <f t="shared" si="2"/>
        <v>23443.235073059663</v>
      </c>
    </row>
    <row r="31" spans="1:10" x14ac:dyDescent="0.25">
      <c r="A31" s="281" t="s">
        <v>28</v>
      </c>
      <c r="B31" s="189">
        <v>156.07300000000001</v>
      </c>
      <c r="C31" s="190">
        <v>26863283</v>
      </c>
      <c r="D31" s="204">
        <v>14343.332393602139</v>
      </c>
      <c r="E31" s="189">
        <v>157.071</v>
      </c>
      <c r="F31" s="190">
        <v>27867823</v>
      </c>
      <c r="G31" s="204">
        <v>14785.151831549638</v>
      </c>
      <c r="H31" s="189">
        <v>156.94399999999999</v>
      </c>
      <c r="I31" s="190">
        <v>28790540</v>
      </c>
      <c r="J31" s="204">
        <f t="shared" si="2"/>
        <v>15287.05568015768</v>
      </c>
    </row>
    <row r="32" spans="1:10" x14ac:dyDescent="0.25">
      <c r="A32" s="281" t="s">
        <v>13</v>
      </c>
      <c r="B32" s="189">
        <v>110.43600000000001</v>
      </c>
      <c r="C32" s="190">
        <v>37341168</v>
      </c>
      <c r="D32" s="204">
        <v>28177.079937701474</v>
      </c>
      <c r="E32" s="189">
        <v>111.825</v>
      </c>
      <c r="F32" s="190">
        <v>38391485</v>
      </c>
      <c r="G32" s="204">
        <v>28609.795811908491</v>
      </c>
      <c r="H32" s="189">
        <v>113.84399999999999</v>
      </c>
      <c r="I32" s="190">
        <v>40778720</v>
      </c>
      <c r="J32" s="204">
        <f t="shared" si="2"/>
        <v>29849.853015237226</v>
      </c>
    </row>
    <row r="33" spans="1:10" thickBot="1" x14ac:dyDescent="0.35">
      <c r="A33" s="282" t="s">
        <v>15</v>
      </c>
      <c r="B33" s="205">
        <v>25.678999999999998</v>
      </c>
      <c r="C33" s="206">
        <v>7651653</v>
      </c>
      <c r="D33" s="204">
        <v>24831.097394758366</v>
      </c>
      <c r="E33" s="205">
        <v>25.507999999999999</v>
      </c>
      <c r="F33" s="206">
        <v>8255642</v>
      </c>
      <c r="G33" s="204">
        <v>26970.760807067065</v>
      </c>
      <c r="H33" s="205">
        <v>24.675999999999998</v>
      </c>
      <c r="I33" s="206">
        <v>8368254.0000000009</v>
      </c>
      <c r="J33" s="204">
        <f t="shared" si="2"/>
        <v>28260.435240719733</v>
      </c>
    </row>
    <row r="34" spans="1:10" ht="15.75" thickBot="1" x14ac:dyDescent="0.3">
      <c r="A34" s="283" t="s">
        <v>70</v>
      </c>
      <c r="B34" s="198">
        <v>1335.7580000000003</v>
      </c>
      <c r="C34" s="199">
        <v>370377301</v>
      </c>
      <c r="D34" s="207">
        <v>23106.562029449444</v>
      </c>
      <c r="E34" s="198">
        <v>1348.7949999999998</v>
      </c>
      <c r="F34" s="199">
        <v>382430310</v>
      </c>
      <c r="G34" s="207">
        <v>23627.899347195093</v>
      </c>
      <c r="H34" s="198">
        <f>SUM(H28:H33)</f>
        <v>1354.0529999999999</v>
      </c>
      <c r="I34" s="199">
        <f>SUM(I28:I33)</f>
        <v>402818953</v>
      </c>
      <c r="J34" s="207">
        <f>I34/H34/12</f>
        <v>24790.939559480565</v>
      </c>
    </row>
    <row r="35" spans="1:10" ht="15.75" thickBot="1" x14ac:dyDescent="0.3"/>
    <row r="36" spans="1:10" ht="15.75" thickBot="1" x14ac:dyDescent="0.3">
      <c r="A36" s="396" t="s">
        <v>77</v>
      </c>
      <c r="B36" s="398" t="s">
        <v>83</v>
      </c>
      <c r="C36" s="399"/>
      <c r="D36" s="400"/>
      <c r="E36" s="401" t="s">
        <v>88</v>
      </c>
      <c r="F36" s="402"/>
      <c r="G36" s="403"/>
      <c r="H36" s="401" t="s">
        <v>109</v>
      </c>
      <c r="I36" s="402"/>
      <c r="J36" s="403"/>
    </row>
    <row r="37" spans="1:10" ht="15.75" thickBot="1" x14ac:dyDescent="0.3">
      <c r="A37" s="397"/>
      <c r="B37" s="214">
        <v>4197.3140000000003</v>
      </c>
      <c r="C37" s="215">
        <v>1134555913</v>
      </c>
      <c r="D37" s="216">
        <v>22525.43557220959</v>
      </c>
      <c r="E37" s="214">
        <v>4221.0450000000001</v>
      </c>
      <c r="F37" s="215">
        <v>1166453101</v>
      </c>
      <c r="G37" s="217">
        <v>23028.521393004179</v>
      </c>
      <c r="H37" s="214">
        <f>H12+H23+H34</f>
        <v>4257.335</v>
      </c>
      <c r="I37" s="215">
        <f>I12+I23+I34</f>
        <v>1235243332</v>
      </c>
      <c r="J37" s="217">
        <f>I37/H37/12</f>
        <v>24178.727850482363</v>
      </c>
    </row>
    <row r="39" spans="1:10" x14ac:dyDescent="0.25">
      <c r="B39" s="97"/>
      <c r="E39" s="97"/>
    </row>
  </sheetData>
  <mergeCells count="19">
    <mergeCell ref="A14:J14"/>
    <mergeCell ref="A3:J3"/>
    <mergeCell ref="A4:A5"/>
    <mergeCell ref="B4:D4"/>
    <mergeCell ref="E4:G4"/>
    <mergeCell ref="H4:J4"/>
    <mergeCell ref="A36:A37"/>
    <mergeCell ref="B36:D36"/>
    <mergeCell ref="E36:G36"/>
    <mergeCell ref="H36:J36"/>
    <mergeCell ref="A15:A16"/>
    <mergeCell ref="B15:D15"/>
    <mergeCell ref="E15:G15"/>
    <mergeCell ref="H15:J15"/>
    <mergeCell ref="A25:J25"/>
    <mergeCell ref="A26:A27"/>
    <mergeCell ref="B26:D26"/>
    <mergeCell ref="E26:G26"/>
    <mergeCell ref="H26:J26"/>
  </mergeCells>
  <pageMargins left="0.23622047244094491" right="0.23622047244094491" top="0.78740157480314965" bottom="0.78740157480314965" header="0.31496062992125984" footer="0.31496062992125984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22"/>
  <sheetViews>
    <sheetView workbookViewId="0">
      <selection activeCell="I2" sqref="I2"/>
    </sheetView>
  </sheetViews>
  <sheetFormatPr defaultColWidth="9.140625" defaultRowHeight="15" x14ac:dyDescent="0.25"/>
  <cols>
    <col min="1" max="1" width="13.5703125" style="277" customWidth="1"/>
    <col min="2" max="2" width="12.140625" style="1" customWidth="1"/>
    <col min="3" max="3" width="13.140625" style="2" customWidth="1"/>
    <col min="4" max="5" width="12.140625" style="2" customWidth="1"/>
    <col min="6" max="6" width="13.7109375" style="2" customWidth="1"/>
    <col min="7" max="8" width="12.140625" style="2" customWidth="1"/>
    <col min="9" max="9" width="14.140625" style="2" customWidth="1"/>
    <col min="10" max="10" width="12.140625" style="2" customWidth="1"/>
    <col min="11" max="12" width="9.140625" style="1"/>
    <col min="13" max="13" width="11.85546875" style="1" customWidth="1"/>
    <col min="14" max="14" width="14.42578125" style="1" customWidth="1"/>
    <col min="15" max="15" width="11.85546875" style="1" customWidth="1"/>
    <col min="16" max="16384" width="9.140625" style="1"/>
  </cols>
  <sheetData>
    <row r="3" spans="1:15" x14ac:dyDescent="0.25">
      <c r="A3" s="413" t="s">
        <v>78</v>
      </c>
      <c r="B3" s="413"/>
      <c r="C3" s="413"/>
      <c r="D3" s="413"/>
      <c r="E3" s="413"/>
      <c r="F3" s="413"/>
      <c r="G3" s="413"/>
      <c r="H3" s="414"/>
      <c r="I3" s="414"/>
      <c r="J3" s="414"/>
    </row>
    <row r="4" spans="1:15" ht="15.75" thickBot="1" x14ac:dyDescent="0.3"/>
    <row r="5" spans="1:15" ht="15.75" thickBot="1" x14ac:dyDescent="0.3">
      <c r="A5" s="415" t="s">
        <v>65</v>
      </c>
      <c r="B5" s="389" t="s">
        <v>83</v>
      </c>
      <c r="C5" s="390"/>
      <c r="D5" s="391"/>
      <c r="E5" s="389" t="s">
        <v>88</v>
      </c>
      <c r="F5" s="390"/>
      <c r="G5" s="391"/>
      <c r="H5" s="389" t="s">
        <v>109</v>
      </c>
      <c r="I5" s="390"/>
      <c r="J5" s="391"/>
    </row>
    <row r="6" spans="1:15" ht="15" customHeight="1" x14ac:dyDescent="0.25">
      <c r="A6" s="416"/>
      <c r="B6" s="392" t="s">
        <v>66</v>
      </c>
      <c r="C6" s="394" t="s">
        <v>67</v>
      </c>
      <c r="D6" s="377" t="s">
        <v>68</v>
      </c>
      <c r="E6" s="392" t="s">
        <v>66</v>
      </c>
      <c r="F6" s="394" t="s">
        <v>67</v>
      </c>
      <c r="G6" s="377" t="s">
        <v>68</v>
      </c>
      <c r="H6" s="379" t="s">
        <v>66</v>
      </c>
      <c r="I6" s="381" t="s">
        <v>67</v>
      </c>
      <c r="J6" s="383" t="s">
        <v>68</v>
      </c>
    </row>
    <row r="7" spans="1:15" ht="32.25" customHeight="1" thickBot="1" x14ac:dyDescent="0.3">
      <c r="A7" s="417"/>
      <c r="B7" s="393"/>
      <c r="C7" s="395"/>
      <c r="D7" s="378" t="s">
        <v>69</v>
      </c>
      <c r="E7" s="393"/>
      <c r="F7" s="395"/>
      <c r="G7" s="378" t="s">
        <v>69</v>
      </c>
      <c r="H7" s="380"/>
      <c r="I7" s="382"/>
      <c r="J7" s="384" t="s">
        <v>69</v>
      </c>
    </row>
    <row r="8" spans="1:15" x14ac:dyDescent="0.25">
      <c r="A8" s="299" t="s">
        <v>13</v>
      </c>
      <c r="B8" s="220">
        <v>49.930999999999997</v>
      </c>
      <c r="C8" s="218">
        <v>14472152</v>
      </c>
      <c r="D8" s="219">
        <v>24153.585281021147</v>
      </c>
      <c r="E8" s="221">
        <v>50.676000000000002</v>
      </c>
      <c r="F8" s="218">
        <v>15534692</v>
      </c>
      <c r="G8" s="219">
        <v>25545.774462598991</v>
      </c>
      <c r="H8" s="221">
        <f>'16'!H7+'16'!H22+'16'!H37</f>
        <v>50.832999999999998</v>
      </c>
      <c r="I8" s="218">
        <f>'16'!I7+'16'!I22+'16'!I37</f>
        <v>16295023</v>
      </c>
      <c r="J8" s="219">
        <f>I8/H8/12</f>
        <v>26713.327628377894</v>
      </c>
      <c r="N8" s="309"/>
      <c r="O8" s="77"/>
    </row>
    <row r="9" spans="1:15" x14ac:dyDescent="0.25">
      <c r="A9" s="62" t="s">
        <v>9</v>
      </c>
      <c r="B9" s="220">
        <v>1217.58</v>
      </c>
      <c r="C9" s="218">
        <v>364836135</v>
      </c>
      <c r="D9" s="219">
        <v>24970.031743294076</v>
      </c>
      <c r="E9" s="221">
        <v>1187.31</v>
      </c>
      <c r="F9" s="218">
        <v>369389721</v>
      </c>
      <c r="G9" s="219">
        <v>25926.23388163159</v>
      </c>
      <c r="H9" s="221">
        <f>'16'!H8+'16'!H23+'16'!H38</f>
        <v>1164.98</v>
      </c>
      <c r="I9" s="218">
        <f>'16'!I8+'16'!I23+'16'!I38</f>
        <v>387576316</v>
      </c>
      <c r="J9" s="219">
        <f t="shared" ref="J9:J17" si="0">I9/H9/12</f>
        <v>27724.103704212375</v>
      </c>
      <c r="N9" s="309"/>
      <c r="O9" s="77"/>
    </row>
    <row r="10" spans="1:15" x14ac:dyDescent="0.25">
      <c r="A10" s="62" t="s">
        <v>10</v>
      </c>
      <c r="B10" s="220">
        <v>34.217999999999996</v>
      </c>
      <c r="C10" s="218">
        <v>11086917</v>
      </c>
      <c r="D10" s="219">
        <v>27000.694079139637</v>
      </c>
      <c r="E10" s="221">
        <v>32.35</v>
      </c>
      <c r="F10" s="218">
        <v>11255740</v>
      </c>
      <c r="G10" s="219">
        <v>28994.693456980938</v>
      </c>
      <c r="H10" s="221">
        <f>'16'!H9+'16'!H24+'16'!H39</f>
        <v>31.905999999999999</v>
      </c>
      <c r="I10" s="218">
        <f>'16'!I9+'16'!I24+'16'!I39</f>
        <v>11300797</v>
      </c>
      <c r="J10" s="219">
        <f t="shared" si="0"/>
        <v>29515.86169790426</v>
      </c>
      <c r="N10" s="309"/>
      <c r="O10" s="77"/>
    </row>
    <row r="11" spans="1:15" x14ac:dyDescent="0.25">
      <c r="A11" s="300" t="s">
        <v>79</v>
      </c>
      <c r="B11" s="220">
        <v>74.402000000000001</v>
      </c>
      <c r="C11" s="218">
        <v>22346591</v>
      </c>
      <c r="D11" s="219">
        <v>25029.111000600344</v>
      </c>
      <c r="E11" s="221">
        <v>76.781999999999996</v>
      </c>
      <c r="F11" s="218">
        <v>24279487</v>
      </c>
      <c r="G11" s="219">
        <v>26351.105510840218</v>
      </c>
      <c r="H11" s="221">
        <f>'16'!H10+'16'!H25+'16'!H40</f>
        <v>77.957999999999998</v>
      </c>
      <c r="I11" s="218">
        <f>'16'!I10+'16'!I25+'16'!I40</f>
        <v>27253687.000000004</v>
      </c>
      <c r="J11" s="219">
        <f t="shared" si="0"/>
        <v>29132.873897910846</v>
      </c>
      <c r="N11" s="309"/>
      <c r="O11" s="77"/>
    </row>
    <row r="12" spans="1:15" x14ac:dyDescent="0.25">
      <c r="A12" s="62" t="s">
        <v>80</v>
      </c>
      <c r="B12" s="220">
        <v>42.650999999999996</v>
      </c>
      <c r="C12" s="218">
        <v>12673761</v>
      </c>
      <c r="D12" s="219">
        <v>24762.531945323673</v>
      </c>
      <c r="E12" s="221">
        <v>46.408000000000001</v>
      </c>
      <c r="F12" s="218">
        <v>14334928</v>
      </c>
      <c r="G12" s="219">
        <v>25740.76308682411</v>
      </c>
      <c r="H12" s="221">
        <f>'16'!H11+'16'!H26+'16'!H41</f>
        <v>49.287999999999997</v>
      </c>
      <c r="I12" s="218">
        <f>'16'!I11+'16'!I26+'16'!I41</f>
        <v>16578207.999999998</v>
      </c>
      <c r="J12" s="219">
        <f t="shared" si="0"/>
        <v>28029.486555212894</v>
      </c>
      <c r="N12" s="309"/>
      <c r="O12" s="77"/>
    </row>
    <row r="13" spans="1:15" x14ac:dyDescent="0.25">
      <c r="A13" s="62" t="s">
        <v>12</v>
      </c>
      <c r="B13" s="220">
        <v>142.30900000000003</v>
      </c>
      <c r="C13" s="218">
        <v>31742266</v>
      </c>
      <c r="D13" s="219">
        <v>18587.642618058821</v>
      </c>
      <c r="E13" s="221">
        <v>94.504999999999995</v>
      </c>
      <c r="F13" s="218">
        <v>23222137</v>
      </c>
      <c r="G13" s="219">
        <v>20476.991517203674</v>
      </c>
      <c r="H13" s="221">
        <f>'16'!H12+'16'!H27+'16'!H42</f>
        <v>94.387000000000015</v>
      </c>
      <c r="I13" s="218">
        <f>'16'!I12+'16'!I27+'16'!I42</f>
        <v>25249179</v>
      </c>
      <c r="J13" s="219">
        <f t="shared" si="0"/>
        <v>22292.246283916214</v>
      </c>
      <c r="N13" s="309"/>
      <c r="O13" s="77"/>
    </row>
    <row r="14" spans="1:15" x14ac:dyDescent="0.25">
      <c r="A14" s="62" t="s">
        <v>15</v>
      </c>
      <c r="B14" s="220">
        <v>10.845000000000001</v>
      </c>
      <c r="C14" s="218">
        <v>2893565</v>
      </c>
      <c r="D14" s="219">
        <v>22234.247733210388</v>
      </c>
      <c r="E14" s="221">
        <v>10.161</v>
      </c>
      <c r="F14" s="218">
        <v>2816515</v>
      </c>
      <c r="G14" s="219">
        <v>23099.063412393793</v>
      </c>
      <c r="H14" s="221">
        <f>'16'!H13+'16'!H28+'16'!H43</f>
        <v>10.305999999999999</v>
      </c>
      <c r="I14" s="218">
        <f>'16'!I13+'16'!I28+'16'!I43</f>
        <v>3072039</v>
      </c>
      <c r="J14" s="219">
        <f t="shared" si="0"/>
        <v>24840.214438191349</v>
      </c>
      <c r="N14" s="309"/>
      <c r="O14" s="77"/>
    </row>
    <row r="15" spans="1:15" x14ac:dyDescent="0.25">
      <c r="A15" s="62" t="s">
        <v>34</v>
      </c>
      <c r="B15" s="220">
        <v>7.9809999999999999</v>
      </c>
      <c r="C15" s="218">
        <v>2017272</v>
      </c>
      <c r="D15" s="219">
        <v>21063.275278787118</v>
      </c>
      <c r="E15" s="221">
        <v>8.4849999999999994</v>
      </c>
      <c r="F15" s="218">
        <v>2606606</v>
      </c>
      <c r="G15" s="219">
        <v>25600.137497544685</v>
      </c>
      <c r="H15" s="221">
        <f>'16'!H14+'16'!H29+'16'!H44</f>
        <v>9.0779999999999994</v>
      </c>
      <c r="I15" s="218">
        <f>'16'!I14+'16'!I29+'16'!I44</f>
        <v>2696674</v>
      </c>
      <c r="J15" s="219">
        <f t="shared" si="0"/>
        <v>24754.663288536391</v>
      </c>
      <c r="N15" s="309"/>
      <c r="O15" s="77"/>
    </row>
    <row r="16" spans="1:15" x14ac:dyDescent="0.25">
      <c r="A16" s="62" t="s">
        <v>81</v>
      </c>
      <c r="B16" s="220">
        <v>142.91300000000001</v>
      </c>
      <c r="C16" s="218">
        <v>39163632</v>
      </c>
      <c r="D16" s="219">
        <v>22836.52291953846</v>
      </c>
      <c r="E16" s="221">
        <v>142.98400000000001</v>
      </c>
      <c r="F16" s="218">
        <v>40075143</v>
      </c>
      <c r="G16" s="219">
        <v>23356.426243495775</v>
      </c>
      <c r="H16" s="221">
        <f>'16'!H15+'16'!H30+'16'!H45</f>
        <v>147.28700000000001</v>
      </c>
      <c r="I16" s="218">
        <f>'16'!I15+'16'!I30+'16'!I45</f>
        <v>43076909</v>
      </c>
      <c r="J16" s="219">
        <f t="shared" si="0"/>
        <v>24372.432167582112</v>
      </c>
      <c r="N16" s="309"/>
      <c r="O16" s="77"/>
    </row>
    <row r="17" spans="1:15" ht="15.75" thickBot="1" x14ac:dyDescent="0.3">
      <c r="A17" s="301" t="s">
        <v>28</v>
      </c>
      <c r="B17" s="220">
        <v>13.278</v>
      </c>
      <c r="C17" s="218">
        <v>2142392</v>
      </c>
      <c r="D17" s="219">
        <v>13445.749861926997</v>
      </c>
      <c r="E17" s="221">
        <v>54.194000000000003</v>
      </c>
      <c r="F17" s="218">
        <v>9179871</v>
      </c>
      <c r="G17" s="219">
        <v>14115.755434180906</v>
      </c>
      <c r="H17" s="221">
        <f>'16'!H16+'16'!H31+'16'!H46</f>
        <v>51.653000000000006</v>
      </c>
      <c r="I17" s="218">
        <f>'16'!I16+'16'!I31+'16'!I46</f>
        <v>9863717</v>
      </c>
      <c r="J17" s="219">
        <f t="shared" si="0"/>
        <v>15913.430326731585</v>
      </c>
      <c r="N17" s="309"/>
      <c r="O17" s="77"/>
    </row>
    <row r="18" spans="1:15" ht="15.75" thickBot="1" x14ac:dyDescent="0.3">
      <c r="A18" s="302" t="s">
        <v>70</v>
      </c>
      <c r="B18" s="222">
        <v>1736.1080000000002</v>
      </c>
      <c r="C18" s="223">
        <v>503374683</v>
      </c>
      <c r="D18" s="224">
        <v>24162.028082354318</v>
      </c>
      <c r="E18" s="222">
        <v>1703.8549999999993</v>
      </c>
      <c r="F18" s="223">
        <v>512694840</v>
      </c>
      <c r="G18" s="224">
        <v>25075.238209824205</v>
      </c>
      <c r="H18" s="222">
        <f>SUM(H8:H17)</f>
        <v>1687.6760000000002</v>
      </c>
      <c r="I18" s="223">
        <f>SUM(I8:I17)</f>
        <v>542962549</v>
      </c>
      <c r="J18" s="224">
        <f>I18/H18/12</f>
        <v>26810.169181367353</v>
      </c>
      <c r="N18" s="309"/>
      <c r="O18" s="77"/>
    </row>
    <row r="19" spans="1:15" x14ac:dyDescent="0.25">
      <c r="A19" s="241"/>
      <c r="B19" s="241"/>
      <c r="C19" s="242"/>
      <c r="D19" s="242"/>
      <c r="E19" s="243"/>
      <c r="F19" s="243"/>
      <c r="G19" s="242"/>
      <c r="H19" s="265"/>
      <c r="I19" s="266"/>
      <c r="J19" s="242"/>
    </row>
    <row r="20" spans="1:15" x14ac:dyDescent="0.25">
      <c r="A20" s="241"/>
      <c r="B20" s="241"/>
      <c r="C20" s="242"/>
      <c r="D20" s="242"/>
      <c r="E20" s="242"/>
      <c r="F20" s="242"/>
      <c r="G20" s="243"/>
      <c r="H20" s="242"/>
      <c r="I20" s="291"/>
      <c r="J20" s="242"/>
    </row>
    <row r="21" spans="1:15" x14ac:dyDescent="0.25">
      <c r="H21" s="292"/>
      <c r="I21" s="213"/>
      <c r="J21" s="213"/>
    </row>
    <row r="22" spans="1:15" x14ac:dyDescent="0.25">
      <c r="H22" s="293"/>
      <c r="I22" s="294"/>
      <c r="J22" s="294"/>
    </row>
  </sheetData>
  <mergeCells count="14">
    <mergeCell ref="G6:G7"/>
    <mergeCell ref="H6:H7"/>
    <mergeCell ref="I6:I7"/>
    <mergeCell ref="J6:J7"/>
    <mergeCell ref="A3:J3"/>
    <mergeCell ref="A5:A7"/>
    <mergeCell ref="B5:D5"/>
    <mergeCell ref="E5:G5"/>
    <mergeCell ref="H5:J5"/>
    <mergeCell ref="B6:B7"/>
    <mergeCell ref="C6:C7"/>
    <mergeCell ref="D6:D7"/>
    <mergeCell ref="E6:E7"/>
    <mergeCell ref="F6:F7"/>
  </mergeCells>
  <pageMargins left="0.7" right="0.7" top="0.78740157499999996" bottom="0.78740157499999996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workbookViewId="0">
      <selection activeCell="K3" sqref="K3"/>
    </sheetView>
  </sheetViews>
  <sheetFormatPr defaultColWidth="9.140625" defaultRowHeight="15" x14ac:dyDescent="0.25"/>
  <cols>
    <col min="1" max="1" width="15.85546875" style="277" customWidth="1"/>
    <col min="2" max="2" width="8.85546875" style="1" customWidth="1"/>
    <col min="3" max="3" width="10.85546875" style="1" customWidth="1"/>
    <col min="4" max="4" width="8.28515625" style="1" customWidth="1"/>
    <col min="5" max="5" width="8.5703125" style="1" customWidth="1"/>
    <col min="6" max="6" width="10.140625" style="1" customWidth="1"/>
    <col min="7" max="7" width="9.140625" style="1" customWidth="1"/>
    <col min="8" max="8" width="8.5703125" style="1" customWidth="1"/>
    <col min="9" max="9" width="9.5703125" style="1" customWidth="1"/>
    <col min="10" max="10" width="10.7109375" style="1" customWidth="1"/>
    <col min="11" max="12" width="9.140625" style="1"/>
    <col min="13" max="13" width="14.42578125" style="1" customWidth="1"/>
    <col min="14" max="16384" width="9.140625" style="1"/>
  </cols>
  <sheetData>
    <row r="1" spans="1:10" ht="10.5" customHeight="1" x14ac:dyDescent="0.25">
      <c r="A1" s="276" t="s">
        <v>1</v>
      </c>
    </row>
    <row r="2" spans="1:10" ht="29.25" customHeight="1" x14ac:dyDescent="0.25">
      <c r="A2" s="424" t="s">
        <v>82</v>
      </c>
      <c r="B2" s="424"/>
      <c r="C2" s="424"/>
      <c r="D2" s="424"/>
      <c r="E2" s="424"/>
      <c r="F2" s="424"/>
      <c r="G2" s="424"/>
      <c r="H2" s="425"/>
      <c r="I2" s="425"/>
      <c r="J2" s="425"/>
    </row>
    <row r="3" spans="1:10" ht="15.75" thickBot="1" x14ac:dyDescent="0.3">
      <c r="A3" s="274"/>
      <c r="B3" s="273"/>
      <c r="C3" s="273"/>
      <c r="D3" s="273"/>
      <c r="E3" s="273"/>
      <c r="F3" s="273"/>
      <c r="G3" s="273"/>
      <c r="J3" s="1" t="s">
        <v>1</v>
      </c>
    </row>
    <row r="4" spans="1:10" ht="15.75" thickBot="1" x14ac:dyDescent="0.3">
      <c r="A4" s="410" t="s">
        <v>72</v>
      </c>
      <c r="B4" s="411"/>
      <c r="C4" s="411"/>
      <c r="D4" s="411"/>
      <c r="E4" s="411"/>
      <c r="F4" s="411"/>
      <c r="G4" s="411"/>
      <c r="H4" s="411"/>
      <c r="I4" s="411"/>
      <c r="J4" s="412"/>
    </row>
    <row r="5" spans="1:10" ht="15.75" thickBot="1" x14ac:dyDescent="0.3">
      <c r="A5" s="386" t="s">
        <v>65</v>
      </c>
      <c r="B5" s="404" t="s">
        <v>83</v>
      </c>
      <c r="C5" s="405"/>
      <c r="D5" s="406"/>
      <c r="E5" s="407" t="s">
        <v>88</v>
      </c>
      <c r="F5" s="408"/>
      <c r="G5" s="409"/>
      <c r="H5" s="407" t="s">
        <v>109</v>
      </c>
      <c r="I5" s="408"/>
      <c r="J5" s="409"/>
    </row>
    <row r="6" spans="1:10" ht="75.75" thickBot="1" x14ac:dyDescent="0.3">
      <c r="A6" s="387"/>
      <c r="B6" s="225" t="s">
        <v>66</v>
      </c>
      <c r="C6" s="226" t="s">
        <v>73</v>
      </c>
      <c r="D6" s="227" t="s">
        <v>68</v>
      </c>
      <c r="E6" s="225" t="s">
        <v>66</v>
      </c>
      <c r="F6" s="226" t="s">
        <v>73</v>
      </c>
      <c r="G6" s="227" t="s">
        <v>68</v>
      </c>
      <c r="H6" s="225" t="s">
        <v>66</v>
      </c>
      <c r="I6" s="226" t="s">
        <v>73</v>
      </c>
      <c r="J6" s="227" t="s">
        <v>68</v>
      </c>
    </row>
    <row r="7" spans="1:10" x14ac:dyDescent="0.25">
      <c r="A7" s="279" t="s">
        <v>13</v>
      </c>
      <c r="B7" s="228">
        <v>49.930999999999997</v>
      </c>
      <c r="C7" s="229">
        <v>14472152</v>
      </c>
      <c r="D7" s="230">
        <v>24153.585281021147</v>
      </c>
      <c r="E7" s="228">
        <v>50.676000000000002</v>
      </c>
      <c r="F7" s="229">
        <v>15534692</v>
      </c>
      <c r="G7" s="230">
        <v>25545.774462598991</v>
      </c>
      <c r="H7" s="228">
        <v>50.832999999999998</v>
      </c>
      <c r="I7" s="229">
        <v>16295023</v>
      </c>
      <c r="J7" s="230">
        <f t="shared" ref="J7:J16" si="0">I7/H7/12</f>
        <v>26713.327628377894</v>
      </c>
    </row>
    <row r="8" spans="1:10" x14ac:dyDescent="0.25">
      <c r="A8" s="281" t="s">
        <v>9</v>
      </c>
      <c r="B8" s="231">
        <v>567.06999999999994</v>
      </c>
      <c r="C8" s="44">
        <v>173187581</v>
      </c>
      <c r="D8" s="45">
        <v>25450.647039460153</v>
      </c>
      <c r="E8" s="231">
        <v>569.75599999999997</v>
      </c>
      <c r="F8" s="44">
        <v>179675262</v>
      </c>
      <c r="G8" s="45">
        <v>26279.562654890866</v>
      </c>
      <c r="H8" s="231">
        <v>568.96800000000007</v>
      </c>
      <c r="I8" s="44">
        <v>193144833</v>
      </c>
      <c r="J8" s="45">
        <f t="shared" si="0"/>
        <v>28288.766239929129</v>
      </c>
    </row>
    <row r="9" spans="1:10" x14ac:dyDescent="0.25">
      <c r="A9" s="281" t="s">
        <v>10</v>
      </c>
      <c r="B9" s="231">
        <v>29.516999999999999</v>
      </c>
      <c r="C9" s="44">
        <v>9478611</v>
      </c>
      <c r="D9" s="45">
        <v>26760.31608903344</v>
      </c>
      <c r="E9" s="231">
        <v>27.497</v>
      </c>
      <c r="F9" s="44">
        <v>9518008</v>
      </c>
      <c r="G9" s="45">
        <v>28845.595277060525</v>
      </c>
      <c r="H9" s="231">
        <v>26.97</v>
      </c>
      <c r="I9" s="44">
        <v>9588403</v>
      </c>
      <c r="J9" s="45">
        <f t="shared" si="0"/>
        <v>29626.755036460265</v>
      </c>
    </row>
    <row r="10" spans="1:10" x14ac:dyDescent="0.25">
      <c r="A10" s="284" t="s">
        <v>79</v>
      </c>
      <c r="B10" s="231">
        <v>68.745999999999995</v>
      </c>
      <c r="C10" s="44">
        <v>20188923</v>
      </c>
      <c r="D10" s="45">
        <v>24472.845692840314</v>
      </c>
      <c r="E10" s="231">
        <v>71.207999999999998</v>
      </c>
      <c r="F10" s="44">
        <v>22292074</v>
      </c>
      <c r="G10" s="45">
        <v>26087.979346889861</v>
      </c>
      <c r="H10" s="231">
        <v>72.457999999999998</v>
      </c>
      <c r="I10" s="44">
        <v>25046050.000000004</v>
      </c>
      <c r="J10" s="45">
        <f t="shared" si="0"/>
        <v>28805.250397931683</v>
      </c>
    </row>
    <row r="11" spans="1:10" x14ac:dyDescent="0.25">
      <c r="A11" s="281" t="s">
        <v>80</v>
      </c>
      <c r="B11" s="231">
        <v>42.650999999999996</v>
      </c>
      <c r="C11" s="44">
        <v>12673761</v>
      </c>
      <c r="D11" s="45">
        <v>24762.531945323673</v>
      </c>
      <c r="E11" s="231">
        <v>46.408000000000001</v>
      </c>
      <c r="F11" s="44">
        <v>14334928</v>
      </c>
      <c r="G11" s="45">
        <v>25740.76308682411</v>
      </c>
      <c r="H11" s="231">
        <v>49.287999999999997</v>
      </c>
      <c r="I11" s="44">
        <v>16578207.999999998</v>
      </c>
      <c r="J11" s="45">
        <f t="shared" si="0"/>
        <v>28029.486555212894</v>
      </c>
    </row>
    <row r="12" spans="1:10" x14ac:dyDescent="0.25">
      <c r="A12" s="281" t="s">
        <v>12</v>
      </c>
      <c r="B12" s="231">
        <v>81.259</v>
      </c>
      <c r="C12" s="44">
        <v>18190316</v>
      </c>
      <c r="D12" s="45">
        <v>18654.667995750217</v>
      </c>
      <c r="E12" s="231">
        <v>60.161999999999999</v>
      </c>
      <c r="F12" s="44">
        <v>14500049</v>
      </c>
      <c r="G12" s="45">
        <v>20084.728178362864</v>
      </c>
      <c r="H12" s="231">
        <v>58.651000000000003</v>
      </c>
      <c r="I12" s="44">
        <v>15826786</v>
      </c>
      <c r="J12" s="45">
        <f t="shared" si="0"/>
        <v>22487.235227589186</v>
      </c>
    </row>
    <row r="13" spans="1:10" x14ac:dyDescent="0.25">
      <c r="A13" s="281" t="s">
        <v>15</v>
      </c>
      <c r="B13" s="231">
        <v>10.845000000000001</v>
      </c>
      <c r="C13" s="44">
        <v>2893565</v>
      </c>
      <c r="D13" s="45">
        <v>22234.247733210388</v>
      </c>
      <c r="E13" s="231">
        <v>10.161</v>
      </c>
      <c r="F13" s="44">
        <v>2816515</v>
      </c>
      <c r="G13" s="45">
        <v>23099.063412393793</v>
      </c>
      <c r="H13" s="231">
        <v>10.305999999999999</v>
      </c>
      <c r="I13" s="44">
        <v>3072039</v>
      </c>
      <c r="J13" s="45">
        <f t="shared" si="0"/>
        <v>24840.214438191349</v>
      </c>
    </row>
    <row r="14" spans="1:10" x14ac:dyDescent="0.25">
      <c r="A14" s="281" t="s">
        <v>34</v>
      </c>
      <c r="B14" s="231">
        <v>7.9809999999999999</v>
      </c>
      <c r="C14" s="44">
        <v>2017272</v>
      </c>
      <c r="D14" s="45">
        <v>21063.275278787118</v>
      </c>
      <c r="E14" s="231">
        <v>8.4849999999999994</v>
      </c>
      <c r="F14" s="44">
        <v>2606606</v>
      </c>
      <c r="G14" s="45">
        <v>25600.137497544685</v>
      </c>
      <c r="H14" s="231">
        <v>9.0779999999999994</v>
      </c>
      <c r="I14" s="44">
        <v>2696674</v>
      </c>
      <c r="J14" s="45">
        <f t="shared" si="0"/>
        <v>24754.663288536391</v>
      </c>
    </row>
    <row r="15" spans="1:10" x14ac:dyDescent="0.25">
      <c r="A15" s="281" t="s">
        <v>81</v>
      </c>
      <c r="B15" s="231">
        <v>37.540999999999997</v>
      </c>
      <c r="C15" s="44">
        <v>10470171</v>
      </c>
      <c r="D15" s="45">
        <v>23241.635811512748</v>
      </c>
      <c r="E15" s="231">
        <v>39.29</v>
      </c>
      <c r="F15" s="44">
        <v>11230475</v>
      </c>
      <c r="G15" s="45">
        <v>23819.621192839568</v>
      </c>
      <c r="H15" s="231">
        <v>43.01</v>
      </c>
      <c r="I15" s="44">
        <v>12101570</v>
      </c>
      <c r="J15" s="45">
        <f t="shared" si="0"/>
        <v>23447.202201038523</v>
      </c>
    </row>
    <row r="16" spans="1:10" ht="15.75" thickBot="1" x14ac:dyDescent="0.3">
      <c r="A16" s="285" t="s">
        <v>28</v>
      </c>
      <c r="B16" s="232">
        <v>10.029</v>
      </c>
      <c r="C16" s="233">
        <v>1671274</v>
      </c>
      <c r="D16" s="45">
        <v>13887.011001429188</v>
      </c>
      <c r="E16" s="232">
        <v>29.539000000000001</v>
      </c>
      <c r="F16" s="233">
        <v>4686340</v>
      </c>
      <c r="G16" s="45">
        <v>13220.770281097306</v>
      </c>
      <c r="H16" s="232">
        <v>26.710999999999999</v>
      </c>
      <c r="I16" s="233">
        <v>5216396</v>
      </c>
      <c r="J16" s="45">
        <f t="shared" si="0"/>
        <v>16274.181672968691</v>
      </c>
    </row>
    <row r="17" spans="1:15" ht="15.75" thickBot="1" x14ac:dyDescent="0.3">
      <c r="A17" s="283" t="s">
        <v>70</v>
      </c>
      <c r="B17" s="234">
        <v>905.56999999999994</v>
      </c>
      <c r="C17" s="235">
        <v>265243626</v>
      </c>
      <c r="D17" s="236">
        <v>24408.533299468847</v>
      </c>
      <c r="E17" s="234">
        <v>913.1819999999999</v>
      </c>
      <c r="F17" s="235">
        <v>277194949</v>
      </c>
      <c r="G17" s="236">
        <v>25295.701276780903</v>
      </c>
      <c r="H17" s="234">
        <f>SUM(H7:H16)</f>
        <v>916.27300000000002</v>
      </c>
      <c r="I17" s="235">
        <f>SUM(I7:I16)</f>
        <v>299565982</v>
      </c>
      <c r="J17" s="236">
        <f t="shared" ref="J17" si="1">I17/H17/12</f>
        <v>27244.971567789657</v>
      </c>
      <c r="N17" s="97"/>
      <c r="O17" s="77"/>
    </row>
    <row r="18" spans="1:15" ht="15.75" thickBot="1" x14ac:dyDescent="0.3">
      <c r="C18" s="1" t="s">
        <v>1</v>
      </c>
    </row>
    <row r="19" spans="1:15" ht="15.75" thickBot="1" x14ac:dyDescent="0.3">
      <c r="A19" s="410" t="s">
        <v>74</v>
      </c>
      <c r="B19" s="411"/>
      <c r="C19" s="411"/>
      <c r="D19" s="411"/>
      <c r="E19" s="411"/>
      <c r="F19" s="411"/>
      <c r="G19" s="411"/>
      <c r="H19" s="411"/>
      <c r="I19" s="411"/>
      <c r="J19" s="412"/>
    </row>
    <row r="20" spans="1:15" ht="15.75" thickBot="1" x14ac:dyDescent="0.3">
      <c r="A20" s="386" t="s">
        <v>65</v>
      </c>
      <c r="B20" s="404" t="s">
        <v>83</v>
      </c>
      <c r="C20" s="405"/>
      <c r="D20" s="406"/>
      <c r="E20" s="407" t="s">
        <v>88</v>
      </c>
      <c r="F20" s="408"/>
      <c r="G20" s="409"/>
      <c r="H20" s="407" t="s">
        <v>109</v>
      </c>
      <c r="I20" s="408"/>
      <c r="J20" s="409"/>
    </row>
    <row r="21" spans="1:15" ht="75.75" thickBot="1" x14ac:dyDescent="0.3">
      <c r="A21" s="388"/>
      <c r="B21" s="225" t="s">
        <v>66</v>
      </c>
      <c r="C21" s="226" t="s">
        <v>73</v>
      </c>
      <c r="D21" s="227" t="s">
        <v>68</v>
      </c>
      <c r="E21" s="225" t="s">
        <v>66</v>
      </c>
      <c r="F21" s="226" t="s">
        <v>73</v>
      </c>
      <c r="G21" s="227" t="s">
        <v>68</v>
      </c>
      <c r="H21" s="225" t="s">
        <v>66</v>
      </c>
      <c r="I21" s="226" t="s">
        <v>73</v>
      </c>
      <c r="J21" s="227" t="s">
        <v>68</v>
      </c>
    </row>
    <row r="22" spans="1:15" x14ac:dyDescent="0.25">
      <c r="A22" s="279" t="s">
        <v>13</v>
      </c>
      <c r="B22" s="228">
        <v>0</v>
      </c>
      <c r="C22" s="229">
        <v>0</v>
      </c>
      <c r="D22" s="230">
        <v>0</v>
      </c>
      <c r="E22" s="228">
        <v>0</v>
      </c>
      <c r="F22" s="229">
        <v>0</v>
      </c>
      <c r="G22" s="230">
        <v>0</v>
      </c>
      <c r="H22" s="228">
        <v>0</v>
      </c>
      <c r="I22" s="229">
        <v>0</v>
      </c>
      <c r="J22" s="230">
        <v>0</v>
      </c>
    </row>
    <row r="23" spans="1:15" x14ac:dyDescent="0.25">
      <c r="A23" s="281" t="s">
        <v>9</v>
      </c>
      <c r="B23" s="231">
        <v>298.33000000000004</v>
      </c>
      <c r="C23" s="44">
        <v>88986771</v>
      </c>
      <c r="D23" s="45">
        <v>24856.917675057819</v>
      </c>
      <c r="E23" s="231">
        <v>286.90699999999998</v>
      </c>
      <c r="F23" s="44">
        <v>88806849</v>
      </c>
      <c r="G23" s="45">
        <v>25794.319239335397</v>
      </c>
      <c r="H23" s="231">
        <v>285.166</v>
      </c>
      <c r="I23" s="44">
        <v>94001781.999999985</v>
      </c>
      <c r="J23" s="45">
        <f t="shared" ref="J23:J31" si="2">I23/H23/12</f>
        <v>27469.901156986922</v>
      </c>
    </row>
    <row r="24" spans="1:15" x14ac:dyDescent="0.25">
      <c r="A24" s="281" t="s">
        <v>10</v>
      </c>
      <c r="B24" s="237">
        <v>0</v>
      </c>
      <c r="C24" s="36">
        <v>0</v>
      </c>
      <c r="D24" s="38">
        <v>0</v>
      </c>
      <c r="E24" s="237">
        <v>0</v>
      </c>
      <c r="F24" s="36">
        <v>0</v>
      </c>
      <c r="G24" s="38">
        <v>0</v>
      </c>
      <c r="H24" s="237">
        <v>0</v>
      </c>
      <c r="I24" s="36">
        <v>0</v>
      </c>
      <c r="J24" s="38">
        <v>0</v>
      </c>
    </row>
    <row r="25" spans="1:15" x14ac:dyDescent="0.25">
      <c r="A25" s="284" t="s">
        <v>79</v>
      </c>
      <c r="B25" s="231">
        <v>0</v>
      </c>
      <c r="C25" s="44">
        <v>0</v>
      </c>
      <c r="D25" s="45">
        <v>0</v>
      </c>
      <c r="E25" s="231">
        <v>0</v>
      </c>
      <c r="F25" s="44">
        <v>0</v>
      </c>
      <c r="G25" s="45">
        <v>0</v>
      </c>
      <c r="H25" s="231">
        <v>0</v>
      </c>
      <c r="I25" s="44">
        <v>0</v>
      </c>
      <c r="J25" s="45">
        <v>0</v>
      </c>
    </row>
    <row r="26" spans="1:15" ht="14.45" x14ac:dyDescent="0.3">
      <c r="A26" s="281" t="s">
        <v>80</v>
      </c>
      <c r="B26" s="231">
        <v>0</v>
      </c>
      <c r="C26" s="44">
        <v>0</v>
      </c>
      <c r="D26" s="45">
        <v>0</v>
      </c>
      <c r="E26" s="231">
        <v>0</v>
      </c>
      <c r="F26" s="44">
        <v>0</v>
      </c>
      <c r="G26" s="45">
        <v>0</v>
      </c>
      <c r="H26" s="231">
        <v>0</v>
      </c>
      <c r="I26" s="44">
        <v>0</v>
      </c>
      <c r="J26" s="45">
        <v>0</v>
      </c>
    </row>
    <row r="27" spans="1:15" ht="14.45" x14ac:dyDescent="0.3">
      <c r="A27" s="281" t="s">
        <v>12</v>
      </c>
      <c r="B27" s="231">
        <v>16.731000000000002</v>
      </c>
      <c r="C27" s="44">
        <v>3300291</v>
      </c>
      <c r="D27" s="45">
        <v>16438.004303388916</v>
      </c>
      <c r="E27" s="231">
        <v>10.898</v>
      </c>
      <c r="F27" s="44">
        <v>2428322</v>
      </c>
      <c r="G27" s="45">
        <v>18568.559980424543</v>
      </c>
      <c r="H27" s="231">
        <v>12.512</v>
      </c>
      <c r="I27" s="44">
        <v>2852142</v>
      </c>
      <c r="J27" s="45">
        <f t="shared" si="2"/>
        <v>18996.043797953964</v>
      </c>
    </row>
    <row r="28" spans="1:15" ht="14.45" x14ac:dyDescent="0.3">
      <c r="A28" s="281" t="s">
        <v>15</v>
      </c>
      <c r="B28" s="231">
        <v>0</v>
      </c>
      <c r="C28" s="44">
        <v>0</v>
      </c>
      <c r="D28" s="45">
        <v>0</v>
      </c>
      <c r="E28" s="231">
        <v>0</v>
      </c>
      <c r="F28" s="44">
        <v>0</v>
      </c>
      <c r="G28" s="45">
        <v>0</v>
      </c>
      <c r="H28" s="231">
        <v>0</v>
      </c>
      <c r="I28" s="44">
        <v>0</v>
      </c>
      <c r="J28" s="45">
        <v>0</v>
      </c>
    </row>
    <row r="29" spans="1:15" x14ac:dyDescent="0.25">
      <c r="A29" s="281" t="s">
        <v>34</v>
      </c>
      <c r="B29" s="231">
        <v>0</v>
      </c>
      <c r="C29" s="44">
        <v>0</v>
      </c>
      <c r="D29" s="45">
        <v>0</v>
      </c>
      <c r="E29" s="231">
        <v>0</v>
      </c>
      <c r="F29" s="44">
        <v>0</v>
      </c>
      <c r="G29" s="45">
        <v>0</v>
      </c>
      <c r="H29" s="231">
        <v>0</v>
      </c>
      <c r="I29" s="44">
        <v>0</v>
      </c>
      <c r="J29" s="45">
        <v>0</v>
      </c>
    </row>
    <row r="30" spans="1:15" ht="14.45" x14ac:dyDescent="0.3">
      <c r="A30" s="282" t="s">
        <v>11</v>
      </c>
      <c r="B30" s="231">
        <v>0</v>
      </c>
      <c r="C30" s="44">
        <v>0</v>
      </c>
      <c r="D30" s="45">
        <v>0</v>
      </c>
      <c r="E30" s="231">
        <v>0</v>
      </c>
      <c r="F30" s="44">
        <v>0</v>
      </c>
      <c r="G30" s="45">
        <v>0</v>
      </c>
      <c r="H30" s="231">
        <v>0</v>
      </c>
      <c r="I30" s="44">
        <v>0</v>
      </c>
      <c r="J30" s="45">
        <v>0</v>
      </c>
    </row>
    <row r="31" spans="1:15" ht="15.75" thickBot="1" x14ac:dyDescent="0.3">
      <c r="A31" s="282" t="s">
        <v>28</v>
      </c>
      <c r="B31" s="231">
        <v>2.2759999999999998</v>
      </c>
      <c r="C31" s="44">
        <v>355733</v>
      </c>
      <c r="D31" s="45">
        <v>13024.787639132983</v>
      </c>
      <c r="E31" s="231">
        <v>6.3170000000000002</v>
      </c>
      <c r="F31" s="44">
        <v>1108060</v>
      </c>
      <c r="G31" s="45">
        <v>14617.434436177509</v>
      </c>
      <c r="H31" s="231">
        <v>6.5540000000000003</v>
      </c>
      <c r="I31" s="44">
        <v>1254440</v>
      </c>
      <c r="J31" s="45">
        <f t="shared" si="2"/>
        <v>15950.055945478589</v>
      </c>
    </row>
    <row r="32" spans="1:15" ht="15.75" thickBot="1" x14ac:dyDescent="0.3">
      <c r="A32" s="286" t="s">
        <v>70</v>
      </c>
      <c r="B32" s="234">
        <v>317.33700000000005</v>
      </c>
      <c r="C32" s="235">
        <v>92642795</v>
      </c>
      <c r="D32" s="236">
        <v>24328.183970563361</v>
      </c>
      <c r="E32" s="234">
        <v>304.12200000000001</v>
      </c>
      <c r="F32" s="235">
        <v>92343231</v>
      </c>
      <c r="G32" s="236">
        <v>25303.231104622482</v>
      </c>
      <c r="H32" s="234">
        <f>SUM(H22:H31)</f>
        <v>304.23199999999997</v>
      </c>
      <c r="I32" s="235">
        <f>SUM(I22:I31)</f>
        <v>98108363.999999985</v>
      </c>
      <c r="J32" s="236">
        <f>I32/H32/12</f>
        <v>26873.231612716609</v>
      </c>
      <c r="N32" s="97"/>
      <c r="O32" s="77"/>
    </row>
    <row r="33" spans="1:15" ht="15.75" thickBot="1" x14ac:dyDescent="0.3">
      <c r="K33" s="1" t="s">
        <v>1</v>
      </c>
    </row>
    <row r="34" spans="1:15" ht="15.75" thickBot="1" x14ac:dyDescent="0.3">
      <c r="A34" s="410" t="s">
        <v>76</v>
      </c>
      <c r="B34" s="411"/>
      <c r="C34" s="411"/>
      <c r="D34" s="411"/>
      <c r="E34" s="411"/>
      <c r="F34" s="411"/>
      <c r="G34" s="411"/>
      <c r="H34" s="411"/>
      <c r="I34" s="411"/>
      <c r="J34" s="412"/>
    </row>
    <row r="35" spans="1:15" ht="15.75" thickBot="1" x14ac:dyDescent="0.3">
      <c r="A35" s="386" t="s">
        <v>65</v>
      </c>
      <c r="B35" s="404" t="s">
        <v>83</v>
      </c>
      <c r="C35" s="405"/>
      <c r="D35" s="406"/>
      <c r="E35" s="407" t="s">
        <v>88</v>
      </c>
      <c r="F35" s="408"/>
      <c r="G35" s="409"/>
      <c r="H35" s="407" t="s">
        <v>109</v>
      </c>
      <c r="I35" s="408"/>
      <c r="J35" s="409"/>
    </row>
    <row r="36" spans="1:15" ht="75.75" thickBot="1" x14ac:dyDescent="0.3">
      <c r="A36" s="388"/>
      <c r="B36" s="225" t="s">
        <v>66</v>
      </c>
      <c r="C36" s="226" t="s">
        <v>73</v>
      </c>
      <c r="D36" s="227" t="s">
        <v>68</v>
      </c>
      <c r="E36" s="225" t="s">
        <v>66</v>
      </c>
      <c r="F36" s="226" t="s">
        <v>73</v>
      </c>
      <c r="G36" s="227" t="s">
        <v>68</v>
      </c>
      <c r="H36" s="225" t="s">
        <v>66</v>
      </c>
      <c r="I36" s="226" t="s">
        <v>73</v>
      </c>
      <c r="J36" s="227" t="s">
        <v>68</v>
      </c>
    </row>
    <row r="37" spans="1:15" x14ac:dyDescent="0.25">
      <c r="A37" s="279" t="s">
        <v>13</v>
      </c>
      <c r="B37" s="228">
        <v>0</v>
      </c>
      <c r="C37" s="229">
        <v>0</v>
      </c>
      <c r="D37" s="230">
        <v>0</v>
      </c>
      <c r="E37" s="228">
        <v>0</v>
      </c>
      <c r="F37" s="229">
        <v>0</v>
      </c>
      <c r="G37" s="230">
        <v>0</v>
      </c>
      <c r="H37" s="228">
        <v>0</v>
      </c>
      <c r="I37" s="229">
        <v>0</v>
      </c>
      <c r="J37" s="230">
        <v>0</v>
      </c>
    </row>
    <row r="38" spans="1:15" x14ac:dyDescent="0.25">
      <c r="A38" s="281" t="s">
        <v>9</v>
      </c>
      <c r="B38" s="231">
        <v>352.18</v>
      </c>
      <c r="C38" s="44">
        <v>102661783</v>
      </c>
      <c r="D38" s="45">
        <v>24291.97735059723</v>
      </c>
      <c r="E38" s="231">
        <v>330.64699999999999</v>
      </c>
      <c r="F38" s="44">
        <v>100907610</v>
      </c>
      <c r="G38" s="45">
        <v>25431.857842351514</v>
      </c>
      <c r="H38" s="231">
        <v>310.846</v>
      </c>
      <c r="I38" s="44">
        <v>100429701</v>
      </c>
      <c r="J38" s="45">
        <f t="shared" ref="J38:J46" si="3">I38/H38/12</f>
        <v>26923.755653925095</v>
      </c>
    </row>
    <row r="39" spans="1:15" x14ac:dyDescent="0.25">
      <c r="A39" s="281" t="s">
        <v>10</v>
      </c>
      <c r="B39" s="237">
        <v>4.7009999999999996</v>
      </c>
      <c r="C39" s="36">
        <v>1608306</v>
      </c>
      <c r="D39" s="45">
        <v>28509.997872793025</v>
      </c>
      <c r="E39" s="237">
        <v>4.8529999999999998</v>
      </c>
      <c r="F39" s="36">
        <v>1737732</v>
      </c>
      <c r="G39" s="45">
        <v>29839.48073356687</v>
      </c>
      <c r="H39" s="237">
        <v>4.9359999999999999</v>
      </c>
      <c r="I39" s="36">
        <v>1712394</v>
      </c>
      <c r="J39" s="45">
        <f t="shared" si="3"/>
        <v>28909.947325769856</v>
      </c>
    </row>
    <row r="40" spans="1:15" x14ac:dyDescent="0.25">
      <c r="A40" s="284" t="s">
        <v>79</v>
      </c>
      <c r="B40" s="231">
        <v>5.6559999999999997</v>
      </c>
      <c r="C40" s="44">
        <v>2157668</v>
      </c>
      <c r="D40" s="45">
        <v>31790.252239509664</v>
      </c>
      <c r="E40" s="231">
        <v>5.5739999999999998</v>
      </c>
      <c r="F40" s="44">
        <v>1987413</v>
      </c>
      <c r="G40" s="45">
        <v>29712.549336203807</v>
      </c>
      <c r="H40" s="231">
        <v>5.5</v>
      </c>
      <c r="I40" s="44">
        <v>2207637</v>
      </c>
      <c r="J40" s="45">
        <f t="shared" si="3"/>
        <v>33449.045454545456</v>
      </c>
    </row>
    <row r="41" spans="1:15" x14ac:dyDescent="0.25">
      <c r="A41" s="281" t="s">
        <v>80</v>
      </c>
      <c r="B41" s="231">
        <v>0</v>
      </c>
      <c r="C41" s="44">
        <v>0</v>
      </c>
      <c r="D41" s="45">
        <v>0</v>
      </c>
      <c r="E41" s="231">
        <v>0</v>
      </c>
      <c r="F41" s="44">
        <v>0</v>
      </c>
      <c r="G41" s="45">
        <v>0</v>
      </c>
      <c r="H41" s="231">
        <v>0</v>
      </c>
      <c r="I41" s="44">
        <v>0</v>
      </c>
      <c r="J41" s="45">
        <v>0</v>
      </c>
    </row>
    <row r="42" spans="1:15" x14ac:dyDescent="0.25">
      <c r="A42" s="281" t="s">
        <v>12</v>
      </c>
      <c r="B42" s="231">
        <v>44.319000000000003</v>
      </c>
      <c r="C42" s="44">
        <v>10251659</v>
      </c>
      <c r="D42" s="45">
        <v>19276.267891122694</v>
      </c>
      <c r="E42" s="231">
        <v>23.445</v>
      </c>
      <c r="F42" s="44">
        <v>6293766</v>
      </c>
      <c r="G42" s="45">
        <v>22370.67605033056</v>
      </c>
      <c r="H42" s="231">
        <v>23.224</v>
      </c>
      <c r="I42" s="44">
        <v>6570251</v>
      </c>
      <c r="J42" s="45">
        <f t="shared" si="3"/>
        <v>23575.650907107589</v>
      </c>
    </row>
    <row r="43" spans="1:15" x14ac:dyDescent="0.25">
      <c r="A43" s="281" t="s">
        <v>15</v>
      </c>
      <c r="B43" s="237">
        <v>0</v>
      </c>
      <c r="C43" s="36">
        <v>0</v>
      </c>
      <c r="D43" s="38">
        <v>0</v>
      </c>
      <c r="E43" s="237">
        <v>0</v>
      </c>
      <c r="F43" s="36">
        <v>0</v>
      </c>
      <c r="G43" s="38">
        <v>0</v>
      </c>
      <c r="H43" s="237">
        <v>0</v>
      </c>
      <c r="I43" s="36">
        <v>0</v>
      </c>
      <c r="J43" s="38">
        <v>0</v>
      </c>
    </row>
    <row r="44" spans="1:15" x14ac:dyDescent="0.25">
      <c r="A44" s="281" t="s">
        <v>34</v>
      </c>
      <c r="B44" s="237">
        <v>0</v>
      </c>
      <c r="C44" s="36">
        <v>0</v>
      </c>
      <c r="D44" s="38">
        <v>0</v>
      </c>
      <c r="E44" s="237">
        <v>0</v>
      </c>
      <c r="F44" s="36">
        <v>0</v>
      </c>
      <c r="G44" s="38">
        <v>0</v>
      </c>
      <c r="H44" s="237">
        <v>0</v>
      </c>
      <c r="I44" s="36">
        <v>0</v>
      </c>
      <c r="J44" s="38">
        <v>0</v>
      </c>
    </row>
    <row r="45" spans="1:15" x14ac:dyDescent="0.25">
      <c r="A45" s="282" t="s">
        <v>11</v>
      </c>
      <c r="B45" s="231">
        <v>105.372</v>
      </c>
      <c r="C45" s="44">
        <v>28693461</v>
      </c>
      <c r="D45" s="45">
        <v>22692.19289754394</v>
      </c>
      <c r="E45" s="231">
        <v>103.694</v>
      </c>
      <c r="F45" s="44">
        <v>28844668</v>
      </c>
      <c r="G45" s="45">
        <v>23180.920143241976</v>
      </c>
      <c r="H45" s="231">
        <v>104.277</v>
      </c>
      <c r="I45" s="44">
        <v>30975339</v>
      </c>
      <c r="J45" s="45">
        <f t="shared" si="3"/>
        <v>24754.05170843043</v>
      </c>
    </row>
    <row r="46" spans="1:15" ht="15.75" thickBot="1" x14ac:dyDescent="0.3">
      <c r="A46" s="282" t="s">
        <v>28</v>
      </c>
      <c r="B46" s="231">
        <v>0.97299999999999998</v>
      </c>
      <c r="C46" s="44">
        <v>115385</v>
      </c>
      <c r="D46" s="45">
        <v>9882.2370674888662</v>
      </c>
      <c r="E46" s="231">
        <v>18.338000000000001</v>
      </c>
      <c r="F46" s="44">
        <v>3385471</v>
      </c>
      <c r="G46" s="45">
        <v>15384.588468389864</v>
      </c>
      <c r="H46" s="231">
        <v>18.388000000000002</v>
      </c>
      <c r="I46" s="44">
        <v>3392881</v>
      </c>
      <c r="J46" s="45">
        <f t="shared" si="3"/>
        <v>15376.336922630699</v>
      </c>
    </row>
    <row r="47" spans="1:15" ht="15.75" thickBot="1" x14ac:dyDescent="0.3">
      <c r="A47" s="286" t="s">
        <v>70</v>
      </c>
      <c r="B47" s="234">
        <v>513.20100000000002</v>
      </c>
      <c r="C47" s="235">
        <v>145488262</v>
      </c>
      <c r="D47" s="236">
        <v>23624.314514845712</v>
      </c>
      <c r="E47" s="234">
        <v>486.55100000000004</v>
      </c>
      <c r="F47" s="235">
        <v>143156660</v>
      </c>
      <c r="G47" s="236">
        <v>24518.954162393387</v>
      </c>
      <c r="H47" s="234">
        <f>SUM(H37:H46)</f>
        <v>467.17099999999994</v>
      </c>
      <c r="I47" s="235">
        <f>SUM(I37:I46)</f>
        <v>145288203</v>
      </c>
      <c r="J47" s="236">
        <f>I47/H47/12</f>
        <v>25916.313833692591</v>
      </c>
      <c r="N47" s="97"/>
      <c r="O47" s="77"/>
    </row>
    <row r="48" spans="1:15" ht="15.75" thickBot="1" x14ac:dyDescent="0.3">
      <c r="F48" s="1" t="s">
        <v>1</v>
      </c>
    </row>
    <row r="49" spans="1:10" ht="15.75" thickBot="1" x14ac:dyDescent="0.3">
      <c r="A49" s="396" t="s">
        <v>77</v>
      </c>
      <c r="B49" s="421" t="s">
        <v>83</v>
      </c>
      <c r="C49" s="422"/>
      <c r="D49" s="423"/>
      <c r="E49" s="418" t="s">
        <v>88</v>
      </c>
      <c r="F49" s="419"/>
      <c r="G49" s="420"/>
      <c r="H49" s="418" t="s">
        <v>109</v>
      </c>
      <c r="I49" s="419"/>
      <c r="J49" s="420"/>
    </row>
    <row r="50" spans="1:10" ht="15.75" thickBot="1" x14ac:dyDescent="0.3">
      <c r="A50" s="397"/>
      <c r="B50" s="238">
        <v>1736.1079999999999</v>
      </c>
      <c r="C50" s="239">
        <v>503374683</v>
      </c>
      <c r="D50" s="216">
        <v>24162.028082354325</v>
      </c>
      <c r="E50" s="238">
        <v>1703.855</v>
      </c>
      <c r="F50" s="239">
        <v>512694840</v>
      </c>
      <c r="G50" s="217">
        <v>25075.238209824194</v>
      </c>
      <c r="H50" s="238">
        <f>H47+H32+H17</f>
        <v>1687.6759999999999</v>
      </c>
      <c r="I50" s="239">
        <f>I47+I32+I17</f>
        <v>542962549</v>
      </c>
      <c r="J50" s="217">
        <f>I50/H50/12</f>
        <v>26810.169181367357</v>
      </c>
    </row>
    <row r="51" spans="1:10" x14ac:dyDescent="0.25">
      <c r="H51" s="257"/>
      <c r="I51" s="257"/>
      <c r="J51" s="287"/>
    </row>
    <row r="52" spans="1:10" x14ac:dyDescent="0.25">
      <c r="B52" s="97"/>
      <c r="C52" s="97"/>
      <c r="E52" s="97"/>
      <c r="F52" s="97"/>
    </row>
    <row r="55" spans="1:10" x14ac:dyDescent="0.25">
      <c r="J55" s="288"/>
    </row>
    <row r="56" spans="1:10" x14ac:dyDescent="0.25">
      <c r="J56" s="288"/>
    </row>
    <row r="58" spans="1:10" x14ac:dyDescent="0.25">
      <c r="J58" s="97"/>
    </row>
    <row r="59" spans="1:10" x14ac:dyDescent="0.25">
      <c r="J59" s="77"/>
    </row>
  </sheetData>
  <mergeCells count="20">
    <mergeCell ref="A34:J34"/>
    <mergeCell ref="A2:J2"/>
    <mergeCell ref="A4:J4"/>
    <mergeCell ref="A5:A6"/>
    <mergeCell ref="B5:D5"/>
    <mergeCell ref="E5:G5"/>
    <mergeCell ref="H5:J5"/>
    <mergeCell ref="A19:J19"/>
    <mergeCell ref="A20:A21"/>
    <mergeCell ref="B20:D20"/>
    <mergeCell ref="E20:G20"/>
    <mergeCell ref="H20:J20"/>
    <mergeCell ref="A35:A36"/>
    <mergeCell ref="B35:D35"/>
    <mergeCell ref="E35:G35"/>
    <mergeCell ref="H35:J35"/>
    <mergeCell ref="A49:A50"/>
    <mergeCell ref="E49:G49"/>
    <mergeCell ref="H49:J49"/>
    <mergeCell ref="B49:D49"/>
  </mergeCells>
  <pageMargins left="0.23622047244094491" right="0.23622047244094491" top="0.15748031496062992" bottom="0.27559055118110237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31"/>
  <sheetViews>
    <sheetView workbookViewId="0">
      <selection activeCell="I8" sqref="I8"/>
    </sheetView>
  </sheetViews>
  <sheetFormatPr defaultColWidth="9.140625" defaultRowHeight="15" x14ac:dyDescent="0.25"/>
  <cols>
    <col min="1" max="1" width="14.7109375" style="1" customWidth="1"/>
    <col min="2" max="4" width="11.28515625" style="1" customWidth="1"/>
    <col min="5" max="5" width="11.28515625" style="307" customWidth="1"/>
    <col min="6" max="11" width="11.28515625" style="1" customWidth="1"/>
    <col min="12" max="16384" width="9.140625" style="1"/>
  </cols>
  <sheetData>
    <row r="1" spans="1:11" x14ac:dyDescent="0.25">
      <c r="E1" s="1"/>
    </row>
    <row r="2" spans="1:11" x14ac:dyDescent="0.25">
      <c r="E2" s="1"/>
    </row>
    <row r="3" spans="1:11" x14ac:dyDescent="0.25">
      <c r="A3" s="3" t="s">
        <v>18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</row>
    <row r="4" spans="1:11" ht="15.75" thickBot="1" x14ac:dyDescent="0.3">
      <c r="E4" s="1"/>
    </row>
    <row r="5" spans="1:11" ht="15" customHeight="1" x14ac:dyDescent="0.25">
      <c r="A5" s="328" t="s">
        <v>2</v>
      </c>
      <c r="B5" s="330">
        <v>2015</v>
      </c>
      <c r="C5" s="331"/>
      <c r="D5" s="331"/>
      <c r="E5" s="331"/>
      <c r="F5" s="332"/>
      <c r="G5" s="330">
        <v>2016</v>
      </c>
      <c r="H5" s="331"/>
      <c r="I5" s="331"/>
      <c r="J5" s="331"/>
      <c r="K5" s="332"/>
    </row>
    <row r="6" spans="1:11" ht="23.25" thickBot="1" x14ac:dyDescent="0.3">
      <c r="A6" s="329"/>
      <c r="B6" s="32" t="s">
        <v>3</v>
      </c>
      <c r="C6" s="32" t="s">
        <v>4</v>
      </c>
      <c r="D6" s="32" t="s">
        <v>5</v>
      </c>
      <c r="E6" s="33" t="s">
        <v>6</v>
      </c>
      <c r="F6" s="10" t="s">
        <v>7</v>
      </c>
      <c r="G6" s="34" t="s">
        <v>3</v>
      </c>
      <c r="H6" s="32" t="s">
        <v>4</v>
      </c>
      <c r="I6" s="32" t="s">
        <v>5</v>
      </c>
      <c r="J6" s="33" t="s">
        <v>6</v>
      </c>
      <c r="K6" s="10" t="s">
        <v>7</v>
      </c>
    </row>
    <row r="7" spans="1:11" ht="15.75" thickTop="1" x14ac:dyDescent="0.25">
      <c r="A7" s="35" t="s">
        <v>8</v>
      </c>
      <c r="B7" s="36">
        <f>'1'!C7/'1'!B7</f>
        <v>88464.857142857145</v>
      </c>
      <c r="C7" s="36">
        <f>'1'!D7/'1'!B7</f>
        <v>14339.901477832513</v>
      </c>
      <c r="D7" s="36">
        <f>'1'!E7/'1'!B7</f>
        <v>10944.699507389163</v>
      </c>
      <c r="E7" s="37">
        <f>'1'!F7/'1'!B7</f>
        <v>9521.2980295566504</v>
      </c>
      <c r="F7" s="38">
        <f>SUM(B7:E7)</f>
        <v>123270.75615763546</v>
      </c>
      <c r="G7" s="39">
        <f>'1'!I7/'1'!H7</f>
        <v>88186.295503211993</v>
      </c>
      <c r="H7" s="36">
        <f>'1'!J7/'1'!H7</f>
        <v>13050.760706638115</v>
      </c>
      <c r="I7" s="36">
        <f>'1'!K7/'1'!H7</f>
        <v>5625.2676659528906</v>
      </c>
      <c r="J7" s="36">
        <f>'1'!L7/'1'!H7</f>
        <v>4175.1456102783723</v>
      </c>
      <c r="K7" s="38">
        <f>G7+H7+I7+J7</f>
        <v>111037.46948608138</v>
      </c>
    </row>
    <row r="8" spans="1:11" x14ac:dyDescent="0.25">
      <c r="A8" s="40" t="s">
        <v>93</v>
      </c>
      <c r="B8" s="36">
        <f>'1'!C8/'1'!B8</f>
        <v>48382.896044869936</v>
      </c>
      <c r="C8" s="36">
        <f>'1'!D8/'1'!B8</f>
        <v>15779.098539793056</v>
      </c>
      <c r="D8" s="36">
        <f>'1'!E8/'1'!B8</f>
        <v>3038.9339522289915</v>
      </c>
      <c r="E8" s="37">
        <f>'1'!F8/'1'!B8</f>
        <v>3931.2911710666281</v>
      </c>
      <c r="F8" s="42">
        <f t="shared" ref="F8:F12" si="0">SUM(B8:E8)</f>
        <v>71132.219707958604</v>
      </c>
      <c r="G8" s="39">
        <f>'1'!I8/'1'!H8</f>
        <v>51758.580570098893</v>
      </c>
      <c r="H8" s="36">
        <f>'1'!J8/'1'!H8</f>
        <v>15811.168605778554</v>
      </c>
      <c r="I8" s="36">
        <f>'1'!K8/'1'!H8</f>
        <v>3091.0980221058753</v>
      </c>
      <c r="J8" s="36">
        <f>'1'!L8/'1'!H8</f>
        <v>2085.3360480899746</v>
      </c>
      <c r="K8" s="38">
        <f t="shared" ref="K8:K12" si="1">G8+H8+I8+J8</f>
        <v>72746.183246073284</v>
      </c>
    </row>
    <row r="9" spans="1:11" x14ac:dyDescent="0.25">
      <c r="A9" s="40" t="s">
        <v>11</v>
      </c>
      <c r="B9" s="36">
        <f>'1'!C9/'1'!B9</f>
        <v>303103.86486486485</v>
      </c>
      <c r="C9" s="36">
        <f>'1'!D9/'1'!B9</f>
        <v>106187.56756756757</v>
      </c>
      <c r="D9" s="36">
        <f>'1'!E9/'1'!B9</f>
        <v>0</v>
      </c>
      <c r="E9" s="37">
        <f>'1'!F9/'1'!B9</f>
        <v>7233.405405405405</v>
      </c>
      <c r="F9" s="45">
        <f t="shared" si="0"/>
        <v>416524.83783783781</v>
      </c>
      <c r="G9" s="39">
        <f>'1'!I9/'1'!H9</f>
        <v>295150</v>
      </c>
      <c r="H9" s="36">
        <f>'1'!J9/'1'!H9</f>
        <v>99445</v>
      </c>
      <c r="I9" s="36">
        <f>'1'!K9/'1'!H9</f>
        <v>1635.925</v>
      </c>
      <c r="J9" s="36">
        <f>'1'!L9/'1'!H9</f>
        <v>5385.0050000000001</v>
      </c>
      <c r="K9" s="38">
        <f t="shared" si="1"/>
        <v>401615.93</v>
      </c>
    </row>
    <row r="10" spans="1:11" x14ac:dyDescent="0.25">
      <c r="A10" s="40" t="s">
        <v>12</v>
      </c>
      <c r="B10" s="36">
        <f>'1'!C10/'1'!B10</f>
        <v>35183.509221311477</v>
      </c>
      <c r="C10" s="36">
        <f>'1'!D10/'1'!B10</f>
        <v>7005.6352459016398</v>
      </c>
      <c r="D10" s="36">
        <f>'1'!E10/'1'!B10</f>
        <v>1562.9887295081967</v>
      </c>
      <c r="E10" s="37">
        <f>'1'!F10/'1'!B10</f>
        <v>738.51946721311481</v>
      </c>
      <c r="F10" s="45">
        <f t="shared" si="0"/>
        <v>44490.65266393443</v>
      </c>
      <c r="G10" s="39">
        <f>'1'!I10/'1'!H10</f>
        <v>36871.743486973945</v>
      </c>
      <c r="H10" s="36">
        <f>'1'!J10/'1'!H10</f>
        <v>6945.8917835671346</v>
      </c>
      <c r="I10" s="36">
        <f>'1'!K10/'1'!H10</f>
        <v>732.60721442885767</v>
      </c>
      <c r="J10" s="36">
        <f>'1'!L10/'1'!H10</f>
        <v>511.33366733466931</v>
      </c>
      <c r="K10" s="38">
        <f t="shared" si="1"/>
        <v>45061.576152304609</v>
      </c>
    </row>
    <row r="11" spans="1:11" x14ac:dyDescent="0.25">
      <c r="A11" s="40" t="s">
        <v>13</v>
      </c>
      <c r="B11" s="36">
        <f>'1'!C11/'1'!B11</f>
        <v>15328.529411764706</v>
      </c>
      <c r="C11" s="36">
        <f>'1'!D11/'1'!B11</f>
        <v>576.32166790766939</v>
      </c>
      <c r="D11" s="36">
        <f>'1'!E11/'1'!B11</f>
        <v>32.762472077438574</v>
      </c>
      <c r="E11" s="37">
        <f>'1'!F11/'1'!B11</f>
        <v>613.53387937453465</v>
      </c>
      <c r="F11" s="45">
        <f t="shared" si="0"/>
        <v>16551.147431124347</v>
      </c>
      <c r="G11" s="39">
        <f>'1'!I11/'1'!H11</f>
        <v>16446.919079435782</v>
      </c>
      <c r="H11" s="36">
        <f>'1'!J11/'1'!H11</f>
        <v>547.1417965850037</v>
      </c>
      <c r="I11" s="36">
        <f>'1'!K11/'1'!H11</f>
        <v>40.089086859688194</v>
      </c>
      <c r="J11" s="36">
        <f>'1'!L11/'1'!H11</f>
        <v>460.902004454343</v>
      </c>
      <c r="K11" s="38">
        <f t="shared" si="1"/>
        <v>17495.051967334817</v>
      </c>
    </row>
    <row r="12" spans="1:11" ht="15.75" thickBot="1" x14ac:dyDescent="0.3">
      <c r="A12" s="46" t="s">
        <v>15</v>
      </c>
      <c r="B12" s="47">
        <f>'1'!C13/'1'!B13</f>
        <v>5029.9700332963375</v>
      </c>
      <c r="C12" s="47">
        <f>'1'!D13/'1'!B13</f>
        <v>1779.1342952275249</v>
      </c>
      <c r="D12" s="47">
        <f>'1'!E13/'1'!B13</f>
        <v>0</v>
      </c>
      <c r="E12" s="260">
        <f>'1'!F13/'1'!B13</f>
        <v>450.84350721420645</v>
      </c>
      <c r="F12" s="49">
        <f t="shared" si="0"/>
        <v>7259.9478357380694</v>
      </c>
      <c r="G12" s="50">
        <f>'1'!I13/'1'!H13</f>
        <v>5071.8503937007872</v>
      </c>
      <c r="H12" s="47">
        <f>'1'!J13/'1'!H13</f>
        <v>1559.7933070866143</v>
      </c>
      <c r="I12" s="47">
        <f>'1'!K14/'1'!H14</f>
        <v>0</v>
      </c>
      <c r="J12" s="47">
        <f>'1'!L13/'1'!H13</f>
        <v>316.23818897637796</v>
      </c>
      <c r="K12" s="49">
        <f t="shared" si="1"/>
        <v>6947.8818897637793</v>
      </c>
    </row>
    <row r="13" spans="1:11" x14ac:dyDescent="0.25">
      <c r="E13" s="1"/>
      <c r="F13" s="254"/>
      <c r="K13" s="254"/>
    </row>
    <row r="14" spans="1:11" x14ac:dyDescent="0.25">
      <c r="E14" s="1"/>
    </row>
    <row r="15" spans="1:11" x14ac:dyDescent="0.25">
      <c r="E15" s="1"/>
    </row>
    <row r="16" spans="1:11" x14ac:dyDescent="0.25">
      <c r="E16" s="1"/>
    </row>
    <row r="17" spans="5:5" x14ac:dyDescent="0.25">
      <c r="E17" s="1"/>
    </row>
    <row r="18" spans="5:5" x14ac:dyDescent="0.25">
      <c r="E18" s="1"/>
    </row>
    <row r="19" spans="5:5" x14ac:dyDescent="0.25">
      <c r="E19" s="1"/>
    </row>
    <row r="20" spans="5:5" x14ac:dyDescent="0.25">
      <c r="E20" s="1"/>
    </row>
    <row r="21" spans="5:5" x14ac:dyDescent="0.25">
      <c r="E21" s="1"/>
    </row>
    <row r="22" spans="5:5" x14ac:dyDescent="0.25">
      <c r="E22" s="1"/>
    </row>
    <row r="23" spans="5:5" x14ac:dyDescent="0.25">
      <c r="E23" s="1"/>
    </row>
    <row r="24" spans="5:5" x14ac:dyDescent="0.25">
      <c r="E24" s="1"/>
    </row>
    <row r="25" spans="5:5" x14ac:dyDescent="0.25">
      <c r="E25" s="1"/>
    </row>
    <row r="26" spans="5:5" x14ac:dyDescent="0.25">
      <c r="E26" s="1"/>
    </row>
    <row r="27" spans="5:5" x14ac:dyDescent="0.25">
      <c r="E27" s="1"/>
    </row>
    <row r="28" spans="5:5" x14ac:dyDescent="0.25">
      <c r="E28" s="1"/>
    </row>
    <row r="29" spans="5:5" ht="14.45" x14ac:dyDescent="0.3">
      <c r="E29" s="1"/>
    </row>
    <row r="30" spans="5:5" ht="14.45" x14ac:dyDescent="0.3">
      <c r="E30" s="1"/>
    </row>
    <row r="31" spans="5:5" ht="14.45" x14ac:dyDescent="0.3">
      <c r="E31" s="1"/>
    </row>
  </sheetData>
  <mergeCells count="3">
    <mergeCell ref="A5:A6"/>
    <mergeCell ref="B5:F5"/>
    <mergeCell ref="G5:K5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Q56"/>
  <sheetViews>
    <sheetView workbookViewId="0">
      <selection activeCell="D21" sqref="D21"/>
    </sheetView>
  </sheetViews>
  <sheetFormatPr defaultColWidth="9.140625" defaultRowHeight="15" x14ac:dyDescent="0.25"/>
  <cols>
    <col min="1" max="1" width="9" style="1" customWidth="1"/>
    <col min="2" max="2" width="6.85546875" style="1" customWidth="1"/>
    <col min="3" max="3" width="10.5703125" style="1" customWidth="1"/>
    <col min="4" max="4" width="8.42578125" style="1" customWidth="1"/>
    <col min="5" max="5" width="11.85546875" style="1" customWidth="1"/>
    <col min="6" max="6" width="10.5703125" style="1" customWidth="1"/>
    <col min="7" max="7" width="11.85546875" style="307" customWidth="1"/>
    <col min="8" max="8" width="7.28515625" style="51" customWidth="1"/>
    <col min="9" max="9" width="6.7109375" style="1" customWidth="1"/>
    <col min="10" max="10" width="10.5703125" style="1" customWidth="1"/>
    <col min="11" max="11" width="8.42578125" style="1" customWidth="1"/>
    <col min="12" max="12" width="11.28515625" style="1" customWidth="1"/>
    <col min="13" max="13" width="12.85546875" style="1" customWidth="1"/>
    <col min="14" max="14" width="11" style="1" customWidth="1"/>
    <col min="15" max="15" width="7.7109375" style="1" customWidth="1"/>
    <col min="16" max="16" width="17.5703125" style="1" customWidth="1"/>
    <col min="17" max="16384" width="9.140625" style="1"/>
  </cols>
  <sheetData>
    <row r="1" spans="1:17" x14ac:dyDescent="0.25">
      <c r="G1" s="1"/>
    </row>
    <row r="2" spans="1:17" x14ac:dyDescent="0.25">
      <c r="G2" s="1"/>
    </row>
    <row r="3" spans="1:17" x14ac:dyDescent="0.25">
      <c r="A3" s="3" t="s">
        <v>19</v>
      </c>
      <c r="B3" s="273"/>
      <c r="C3" s="273"/>
      <c r="D3" s="273"/>
      <c r="E3" s="273"/>
      <c r="F3" s="273"/>
      <c r="G3" s="273"/>
      <c r="H3" s="52"/>
      <c r="I3" s="273"/>
      <c r="J3" s="273"/>
      <c r="K3" s="273"/>
      <c r="L3" s="273"/>
      <c r="M3" s="273"/>
      <c r="N3" s="273"/>
      <c r="O3" s="273"/>
    </row>
    <row r="4" spans="1:17" ht="15.75" thickBot="1" x14ac:dyDescent="0.3">
      <c r="G4" s="1"/>
    </row>
    <row r="5" spans="1:17" ht="15" customHeight="1" x14ac:dyDescent="0.25">
      <c r="A5" s="328" t="s">
        <v>2</v>
      </c>
      <c r="B5" s="333" t="s">
        <v>87</v>
      </c>
      <c r="C5" s="333"/>
      <c r="D5" s="333"/>
      <c r="E5" s="333"/>
      <c r="F5" s="333"/>
      <c r="G5" s="333"/>
      <c r="H5" s="334"/>
      <c r="I5" s="333" t="s">
        <v>95</v>
      </c>
      <c r="J5" s="333"/>
      <c r="K5" s="333"/>
      <c r="L5" s="333"/>
      <c r="M5" s="333"/>
      <c r="N5" s="333"/>
      <c r="O5" s="334"/>
    </row>
    <row r="6" spans="1:17" ht="57.75" customHeight="1" thickBot="1" x14ac:dyDescent="0.3">
      <c r="A6" s="329"/>
      <c r="B6" s="53" t="s">
        <v>20</v>
      </c>
      <c r="C6" s="9" t="s">
        <v>21</v>
      </c>
      <c r="D6" s="9" t="s">
        <v>22</v>
      </c>
      <c r="E6" s="9" t="s">
        <v>23</v>
      </c>
      <c r="F6" s="9" t="s">
        <v>6</v>
      </c>
      <c r="G6" s="54" t="s">
        <v>35</v>
      </c>
      <c r="H6" s="55" t="s">
        <v>25</v>
      </c>
      <c r="I6" s="53" t="s">
        <v>20</v>
      </c>
      <c r="J6" s="9" t="s">
        <v>21</v>
      </c>
      <c r="K6" s="9" t="s">
        <v>22</v>
      </c>
      <c r="L6" s="9" t="s">
        <v>23</v>
      </c>
      <c r="M6" s="9" t="s">
        <v>6</v>
      </c>
      <c r="N6" s="54" t="s">
        <v>24</v>
      </c>
      <c r="O6" s="55" t="s">
        <v>25</v>
      </c>
    </row>
    <row r="7" spans="1:17" ht="24.75" customHeight="1" thickTop="1" x14ac:dyDescent="0.25">
      <c r="A7" s="56" t="s">
        <v>26</v>
      </c>
      <c r="B7" s="57">
        <v>9282</v>
      </c>
      <c r="C7" s="58">
        <v>247140692</v>
      </c>
      <c r="D7" s="59">
        <v>1205767</v>
      </c>
      <c r="E7" s="57">
        <v>90280102</v>
      </c>
      <c r="F7" s="13">
        <v>9984276</v>
      </c>
      <c r="G7" s="60">
        <v>348610837</v>
      </c>
      <c r="H7" s="61">
        <v>20.887387934908148</v>
      </c>
      <c r="I7" s="57">
        <v>9059</v>
      </c>
      <c r="J7" s="58">
        <f>255418000+884000</f>
        <v>256302000</v>
      </c>
      <c r="K7" s="59">
        <v>1373000</v>
      </c>
      <c r="L7" s="57">
        <f>87262000+300000+3831000+13000+4384000+11000</f>
        <v>95801000</v>
      </c>
      <c r="M7" s="13">
        <v>8290796.2000000002</v>
      </c>
      <c r="N7" s="60">
        <f>J7+K7+L7+M7</f>
        <v>361766796.19999999</v>
      </c>
      <c r="O7" s="61">
        <f>N7/$N$14*100</f>
        <v>20.981275366426782</v>
      </c>
    </row>
    <row r="8" spans="1:17" ht="24.75" customHeight="1" x14ac:dyDescent="0.25">
      <c r="A8" s="62" t="s">
        <v>91</v>
      </c>
      <c r="B8" s="63">
        <v>22904</v>
      </c>
      <c r="C8" s="64">
        <v>577651191</v>
      </c>
      <c r="D8" s="65">
        <v>3643452</v>
      </c>
      <c r="E8" s="57">
        <v>226678629</v>
      </c>
      <c r="F8" s="60">
        <v>90936902.63000001</v>
      </c>
      <c r="G8" s="60">
        <v>898910174.63</v>
      </c>
      <c r="H8" s="61">
        <v>53.859156237684132</v>
      </c>
      <c r="I8" s="63">
        <v>23289</v>
      </c>
      <c r="J8" s="64">
        <f>625681000</f>
        <v>625681000</v>
      </c>
      <c r="K8" s="65">
        <f>3536000+533000</f>
        <v>4069000</v>
      </c>
      <c r="L8" s="57">
        <f>247669000</f>
        <v>247669000</v>
      </c>
      <c r="M8" s="60">
        <v>34498757.399999999</v>
      </c>
      <c r="N8" s="60">
        <f t="shared" ref="N8:N13" si="0">J8+K8+L8+M8</f>
        <v>911917757.39999998</v>
      </c>
      <c r="O8" s="61">
        <f>N8/$N$14*100</f>
        <v>52.88820804042539</v>
      </c>
    </row>
    <row r="9" spans="1:17" ht="24.75" customHeight="1" x14ac:dyDescent="0.25">
      <c r="A9" s="312" t="s">
        <v>92</v>
      </c>
      <c r="B9" s="63">
        <v>946</v>
      </c>
      <c r="C9" s="64">
        <v>45186915</v>
      </c>
      <c r="D9" s="66">
        <v>649132</v>
      </c>
      <c r="E9" s="57">
        <v>17238484</v>
      </c>
      <c r="F9" s="19">
        <v>4592003</v>
      </c>
      <c r="G9" s="60">
        <v>67666534</v>
      </c>
      <c r="H9" s="61">
        <v>4.0543121322090512</v>
      </c>
      <c r="I9" s="63">
        <v>916</v>
      </c>
      <c r="J9" s="64">
        <v>48422000</v>
      </c>
      <c r="K9" s="66">
        <v>798000</v>
      </c>
      <c r="L9" s="57">
        <v>18906000</v>
      </c>
      <c r="M9" s="19">
        <v>2233069</v>
      </c>
      <c r="N9" s="60">
        <f t="shared" si="0"/>
        <v>70359069</v>
      </c>
      <c r="O9" s="61">
        <f t="shared" ref="O9:O12" si="1">N9/$N$14*100</f>
        <v>4.0805928479912339</v>
      </c>
    </row>
    <row r="10" spans="1:17" ht="24.75" customHeight="1" x14ac:dyDescent="0.25">
      <c r="A10" s="62" t="s">
        <v>13</v>
      </c>
      <c r="B10" s="63">
        <v>8107</v>
      </c>
      <c r="C10" s="64">
        <v>92224829</v>
      </c>
      <c r="D10" s="66">
        <v>722710</v>
      </c>
      <c r="E10" s="57">
        <v>33151470</v>
      </c>
      <c r="F10" s="19">
        <v>3601524</v>
      </c>
      <c r="G10" s="60">
        <v>129700533</v>
      </c>
      <c r="H10" s="61">
        <v>7.7711449576518934</v>
      </c>
      <c r="I10" s="63">
        <v>8249</v>
      </c>
      <c r="J10" s="64">
        <v>97885000</v>
      </c>
      <c r="K10" s="66">
        <v>649000</v>
      </c>
      <c r="L10" s="57">
        <f>33502000+1468000+584000</f>
        <v>35554000</v>
      </c>
      <c r="M10" s="19">
        <v>3111223</v>
      </c>
      <c r="N10" s="60">
        <f t="shared" si="0"/>
        <v>137199223</v>
      </c>
      <c r="O10" s="61">
        <f t="shared" si="1"/>
        <v>7.9571002868692648</v>
      </c>
    </row>
    <row r="11" spans="1:17" ht="24.75" customHeight="1" x14ac:dyDescent="0.25">
      <c r="A11" s="62" t="s">
        <v>27</v>
      </c>
      <c r="B11" s="63">
        <v>7446</v>
      </c>
      <c r="C11" s="64">
        <v>61742260</v>
      </c>
      <c r="D11" s="65">
        <v>0</v>
      </c>
      <c r="E11" s="57">
        <v>21836614</v>
      </c>
      <c r="F11" s="19">
        <v>0</v>
      </c>
      <c r="G11" s="60">
        <v>83578874</v>
      </c>
      <c r="H11" s="61">
        <v>5.0077168553449418</v>
      </c>
      <c r="I11" s="63">
        <v>7838</v>
      </c>
      <c r="J11" s="64">
        <v>68247000</v>
      </c>
      <c r="K11" s="65">
        <v>0</v>
      </c>
      <c r="L11" s="57">
        <v>24467000</v>
      </c>
      <c r="M11" s="19">
        <v>0</v>
      </c>
      <c r="N11" s="60">
        <f t="shared" si="0"/>
        <v>92714000</v>
      </c>
      <c r="O11" s="61">
        <f t="shared" si="1"/>
        <v>5.3771047668163323</v>
      </c>
    </row>
    <row r="12" spans="1:17" ht="24.75" customHeight="1" x14ac:dyDescent="0.25">
      <c r="A12" s="62" t="s">
        <v>28</v>
      </c>
      <c r="B12" s="63">
        <v>27381</v>
      </c>
      <c r="C12" s="64">
        <v>77522163</v>
      </c>
      <c r="D12" s="65">
        <v>14896</v>
      </c>
      <c r="E12" s="57">
        <v>28467259</v>
      </c>
      <c r="F12" s="19">
        <v>63642</v>
      </c>
      <c r="G12" s="60">
        <v>106067960</v>
      </c>
      <c r="H12" s="61">
        <v>6.355174288469752</v>
      </c>
      <c r="I12" s="63">
        <v>27656</v>
      </c>
      <c r="J12" s="64">
        <v>82580000</v>
      </c>
      <c r="K12" s="65">
        <v>26000</v>
      </c>
      <c r="L12" s="57">
        <f>28086000+1239000+1348000</f>
        <v>30673000</v>
      </c>
      <c r="M12" s="19">
        <v>35270</v>
      </c>
      <c r="N12" s="60">
        <f t="shared" si="0"/>
        <v>113314270</v>
      </c>
      <c r="O12" s="61">
        <f t="shared" si="1"/>
        <v>6.5718521621903152</v>
      </c>
      <c r="Q12" s="77"/>
    </row>
    <row r="13" spans="1:17" ht="24.75" customHeight="1" thickBot="1" x14ac:dyDescent="0.3">
      <c r="A13" s="67" t="s">
        <v>15</v>
      </c>
      <c r="B13" s="23">
        <v>10956</v>
      </c>
      <c r="C13" s="68">
        <v>19679911</v>
      </c>
      <c r="D13" s="69">
        <v>4643836</v>
      </c>
      <c r="E13" s="24">
        <v>8884967</v>
      </c>
      <c r="F13" s="70">
        <v>1257964.6000000001</v>
      </c>
      <c r="G13" s="70">
        <v>34466678.600000001</v>
      </c>
      <c r="H13" s="267">
        <v>2.0651075937320811</v>
      </c>
      <c r="I13" s="23">
        <v>11609</v>
      </c>
      <c r="J13" s="68">
        <v>20863000</v>
      </c>
      <c r="K13" s="69">
        <v>5408000</v>
      </c>
      <c r="L13" s="24">
        <v>9695000</v>
      </c>
      <c r="M13" s="70">
        <v>999328</v>
      </c>
      <c r="N13" s="70">
        <f t="shared" si="0"/>
        <v>36965328</v>
      </c>
      <c r="O13" s="267">
        <f t="shared" ref="O13" si="2">N13/$N$14*100</f>
        <v>2.1438665292806829</v>
      </c>
      <c r="Q13" s="77"/>
    </row>
    <row r="14" spans="1:17" ht="24.75" customHeight="1" thickTop="1" thickBot="1" x14ac:dyDescent="0.3">
      <c r="A14" s="71" t="s">
        <v>29</v>
      </c>
      <c r="B14" s="72">
        <v>86150</v>
      </c>
      <c r="C14" s="73">
        <v>1121147961</v>
      </c>
      <c r="D14" s="73">
        <v>10879793</v>
      </c>
      <c r="E14" s="73">
        <v>426537525</v>
      </c>
      <c r="F14" s="73">
        <v>110436312.23</v>
      </c>
      <c r="G14" s="73">
        <v>1669001591.23</v>
      </c>
      <c r="H14" s="74">
        <v>100</v>
      </c>
      <c r="I14" s="72">
        <f>SUM(I7:I13)</f>
        <v>88616</v>
      </c>
      <c r="J14" s="73">
        <f>SUM(J7:J13)</f>
        <v>1199980000</v>
      </c>
      <c r="K14" s="73">
        <f t="shared" ref="K14:M14" si="3">SUM(K7:K13)</f>
        <v>12323000</v>
      </c>
      <c r="L14" s="73">
        <f t="shared" si="3"/>
        <v>462765000</v>
      </c>
      <c r="M14" s="73">
        <f t="shared" si="3"/>
        <v>49168443.600000001</v>
      </c>
      <c r="N14" s="73">
        <f>SUM(N7:N13)</f>
        <v>1724236443.5999999</v>
      </c>
      <c r="O14" s="74">
        <f>SUM(O7:O13)</f>
        <v>99.999999999999986</v>
      </c>
      <c r="Q14" s="77"/>
    </row>
    <row r="15" spans="1:17" x14ac:dyDescent="0.25">
      <c r="F15" s="77"/>
      <c r="G15" s="77"/>
      <c r="H15" s="255"/>
      <c r="I15" s="5"/>
      <c r="J15" s="5"/>
      <c r="K15" s="5"/>
      <c r="L15" s="5"/>
      <c r="M15" s="5"/>
      <c r="N15" s="5"/>
      <c r="O15" s="5"/>
      <c r="Q15" s="77"/>
    </row>
    <row r="16" spans="1:17" x14ac:dyDescent="0.25">
      <c r="F16" s="51"/>
      <c r="G16" s="1"/>
      <c r="H16" s="1"/>
      <c r="J16" s="316"/>
      <c r="K16" s="269"/>
      <c r="L16" s="316"/>
      <c r="M16" s="316"/>
      <c r="N16" s="269"/>
      <c r="O16" s="305"/>
    </row>
    <row r="17" spans="6:17" x14ac:dyDescent="0.25">
      <c r="F17" s="51"/>
      <c r="G17" s="1"/>
      <c r="J17" s="306"/>
      <c r="K17" s="306"/>
      <c r="L17" s="306"/>
      <c r="M17" s="306"/>
      <c r="N17" s="306"/>
      <c r="O17" s="305"/>
    </row>
    <row r="18" spans="6:17" x14ac:dyDescent="0.25">
      <c r="F18" s="51"/>
      <c r="G18" s="1"/>
      <c r="H18" s="1"/>
    </row>
    <row r="19" spans="6:17" x14ac:dyDescent="0.25">
      <c r="F19" s="51"/>
      <c r="G19" s="1"/>
      <c r="H19" s="1"/>
      <c r="O19" s="327"/>
    </row>
    <row r="20" spans="6:17" x14ac:dyDescent="0.25">
      <c r="G20" s="1"/>
      <c r="O20" s="278"/>
    </row>
    <row r="21" spans="6:17" x14ac:dyDescent="0.25">
      <c r="G21" s="1"/>
      <c r="J21" s="5"/>
      <c r="K21" s="5"/>
      <c r="L21" s="5"/>
      <c r="O21" s="278"/>
    </row>
    <row r="22" spans="6:17" ht="14.45" x14ac:dyDescent="0.3">
      <c r="G22" s="1"/>
      <c r="O22" s="278"/>
    </row>
    <row r="23" spans="6:17" ht="14.45" x14ac:dyDescent="0.3">
      <c r="G23" s="1"/>
      <c r="L23" s="77"/>
    </row>
    <row r="24" spans="6:17" ht="14.45" x14ac:dyDescent="0.3">
      <c r="G24" s="1"/>
      <c r="L24" s="77"/>
      <c r="P24" s="77"/>
    </row>
    <row r="25" spans="6:17" ht="14.45" x14ac:dyDescent="0.3">
      <c r="G25" s="1"/>
      <c r="L25" s="77"/>
      <c r="Q25" s="77"/>
    </row>
    <row r="26" spans="6:17" ht="14.45" x14ac:dyDescent="0.3">
      <c r="G26" s="1"/>
    </row>
    <row r="27" spans="6:17" ht="14.45" x14ac:dyDescent="0.3">
      <c r="G27" s="1"/>
    </row>
    <row r="28" spans="6:17" ht="14.45" x14ac:dyDescent="0.3">
      <c r="G28" s="1"/>
    </row>
    <row r="29" spans="6:17" ht="14.45" x14ac:dyDescent="0.3">
      <c r="G29" s="1"/>
    </row>
    <row r="30" spans="6:17" x14ac:dyDescent="0.25">
      <c r="G30" s="1"/>
    </row>
    <row r="31" spans="6:17" x14ac:dyDescent="0.25">
      <c r="G31" s="1"/>
    </row>
    <row r="32" spans="6:17" x14ac:dyDescent="0.25">
      <c r="G32" s="1"/>
    </row>
    <row r="33" spans="7:7" x14ac:dyDescent="0.25">
      <c r="G33" s="1"/>
    </row>
    <row r="34" spans="7:7" x14ac:dyDescent="0.25">
      <c r="G34" s="1"/>
    </row>
    <row r="35" spans="7:7" x14ac:dyDescent="0.25">
      <c r="G35" s="1"/>
    </row>
    <row r="36" spans="7:7" x14ac:dyDescent="0.25">
      <c r="G36" s="1"/>
    </row>
    <row r="37" spans="7:7" x14ac:dyDescent="0.25">
      <c r="G37" s="1"/>
    </row>
    <row r="38" spans="7:7" x14ac:dyDescent="0.25">
      <c r="G38" s="1"/>
    </row>
    <row r="39" spans="7:7" x14ac:dyDescent="0.25">
      <c r="G39" s="1"/>
    </row>
    <row r="40" spans="7:7" x14ac:dyDescent="0.25">
      <c r="G40" s="1"/>
    </row>
    <row r="41" spans="7:7" x14ac:dyDescent="0.25">
      <c r="G41" s="1"/>
    </row>
    <row r="42" spans="7:7" x14ac:dyDescent="0.25">
      <c r="G42" s="1"/>
    </row>
    <row r="43" spans="7:7" x14ac:dyDescent="0.25">
      <c r="G43" s="1"/>
    </row>
    <row r="44" spans="7:7" x14ac:dyDescent="0.25">
      <c r="G44" s="1"/>
    </row>
    <row r="45" spans="7:7" x14ac:dyDescent="0.25">
      <c r="G45" s="1"/>
    </row>
    <row r="46" spans="7:7" x14ac:dyDescent="0.25">
      <c r="G46" s="1"/>
    </row>
    <row r="47" spans="7:7" x14ac:dyDescent="0.25">
      <c r="G47" s="1"/>
    </row>
    <row r="48" spans="7:7" x14ac:dyDescent="0.25">
      <c r="G48" s="1"/>
    </row>
    <row r="49" spans="7:7" x14ac:dyDescent="0.25">
      <c r="G49" s="1"/>
    </row>
    <row r="50" spans="7:7" x14ac:dyDescent="0.25">
      <c r="G50" s="1"/>
    </row>
    <row r="51" spans="7:7" x14ac:dyDescent="0.25">
      <c r="G51" s="1"/>
    </row>
    <row r="52" spans="7:7" x14ac:dyDescent="0.25">
      <c r="G52" s="1"/>
    </row>
    <row r="53" spans="7:7" x14ac:dyDescent="0.25">
      <c r="G53" s="1"/>
    </row>
    <row r="54" spans="7:7" x14ac:dyDescent="0.25">
      <c r="G54" s="1"/>
    </row>
    <row r="55" spans="7:7" x14ac:dyDescent="0.25">
      <c r="G55" s="1"/>
    </row>
    <row r="56" spans="7:7" x14ac:dyDescent="0.25">
      <c r="G56" s="1"/>
    </row>
  </sheetData>
  <mergeCells count="3">
    <mergeCell ref="A5:A6"/>
    <mergeCell ref="B5:H5"/>
    <mergeCell ref="I5:O5"/>
  </mergeCells>
  <pageMargins left="0.28000000000000003" right="0.2" top="0.78740157499999996" bottom="0.78740157499999996" header="0.3" footer="0.3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6"/>
  <sheetViews>
    <sheetView workbookViewId="0">
      <selection activeCell="D18" sqref="D18"/>
    </sheetView>
  </sheetViews>
  <sheetFormatPr defaultColWidth="9.140625" defaultRowHeight="15" x14ac:dyDescent="0.25"/>
  <cols>
    <col min="1" max="1" width="19.5703125" style="1" customWidth="1"/>
    <col min="2" max="2" width="7.85546875" style="1" customWidth="1"/>
    <col min="3" max="3" width="8.140625" style="1" customWidth="1"/>
    <col min="4" max="4" width="7.140625" style="1" customWidth="1"/>
    <col min="5" max="5" width="8.5703125" style="1" customWidth="1"/>
    <col min="6" max="6" width="9.7109375" style="2" customWidth="1"/>
    <col min="7" max="7" width="8.5703125" style="1" customWidth="1"/>
    <col min="8" max="8" width="9.140625" style="1"/>
    <col min="9" max="13" width="10.85546875" style="1" customWidth="1"/>
    <col min="14" max="16384" width="9.140625" style="1"/>
  </cols>
  <sheetData>
    <row r="3" spans="1:13" x14ac:dyDescent="0.25">
      <c r="A3" s="3" t="s">
        <v>30</v>
      </c>
      <c r="B3" s="75"/>
      <c r="C3" s="75"/>
      <c r="D3" s="75"/>
      <c r="E3" s="75"/>
      <c r="F3" s="75"/>
      <c r="G3" s="75"/>
      <c r="H3" s="75"/>
      <c r="L3" s="273"/>
      <c r="M3" s="273"/>
    </row>
    <row r="4" spans="1:13" ht="15.75" thickBot="1" x14ac:dyDescent="0.3"/>
    <row r="5" spans="1:13" ht="15" customHeight="1" x14ac:dyDescent="0.25">
      <c r="A5" s="328" t="s">
        <v>2</v>
      </c>
      <c r="B5" s="335" t="s">
        <v>87</v>
      </c>
      <c r="C5" s="333"/>
      <c r="D5" s="333"/>
      <c r="E5" s="333"/>
      <c r="F5" s="333"/>
      <c r="G5" s="334"/>
      <c r="H5" s="335" t="s">
        <v>95</v>
      </c>
      <c r="I5" s="333"/>
      <c r="J5" s="333"/>
      <c r="K5" s="333"/>
      <c r="L5" s="333"/>
      <c r="M5" s="334"/>
    </row>
    <row r="6" spans="1:13" ht="45.75" thickBot="1" x14ac:dyDescent="0.3">
      <c r="A6" s="329"/>
      <c r="B6" s="32" t="s">
        <v>20</v>
      </c>
      <c r="C6" s="32" t="s">
        <v>31</v>
      </c>
      <c r="D6" s="32" t="s">
        <v>22</v>
      </c>
      <c r="E6" s="32" t="s">
        <v>23</v>
      </c>
      <c r="F6" s="9" t="s">
        <v>32</v>
      </c>
      <c r="G6" s="10" t="s">
        <v>33</v>
      </c>
      <c r="H6" s="34" t="s">
        <v>20</v>
      </c>
      <c r="I6" s="32" t="s">
        <v>31</v>
      </c>
      <c r="J6" s="32" t="s">
        <v>22</v>
      </c>
      <c r="K6" s="32" t="s">
        <v>23</v>
      </c>
      <c r="L6" s="9" t="s">
        <v>32</v>
      </c>
      <c r="M6" s="10" t="s">
        <v>33</v>
      </c>
    </row>
    <row r="7" spans="1:13" ht="25.5" customHeight="1" thickTop="1" x14ac:dyDescent="0.25">
      <c r="A7" s="35" t="s">
        <v>26</v>
      </c>
      <c r="B7" s="41">
        <v>9282</v>
      </c>
      <c r="C7" s="36">
        <v>26625.80176686059</v>
      </c>
      <c r="D7" s="36">
        <v>129.90379228614523</v>
      </c>
      <c r="E7" s="36">
        <v>9726.3630683042447</v>
      </c>
      <c r="F7" s="36">
        <v>1075.6599870717519</v>
      </c>
      <c r="G7" s="38">
        <v>37557.728614522734</v>
      </c>
      <c r="H7" s="43">
        <f>'3'!I7</f>
        <v>9059</v>
      </c>
      <c r="I7" s="36">
        <f>'3'!J7/'3'!$I$7</f>
        <v>28292.526768959047</v>
      </c>
      <c r="J7" s="36">
        <f>'3'!K7/'3'!$I$7</f>
        <v>151.56198255878132</v>
      </c>
      <c r="K7" s="36">
        <f>'3'!L7/'3'!$I$7</f>
        <v>10575.229053979469</v>
      </c>
      <c r="L7" s="36">
        <f>'3'!M7/'3'!$I$7</f>
        <v>915.19993376752404</v>
      </c>
      <c r="M7" s="38">
        <f>I7+J7+K7+L7</f>
        <v>39934.517739264818</v>
      </c>
    </row>
    <row r="8" spans="1:13" ht="25.5" customHeight="1" x14ac:dyDescent="0.25">
      <c r="A8" s="40" t="s">
        <v>91</v>
      </c>
      <c r="B8" s="41">
        <v>22032</v>
      </c>
      <c r="C8" s="36">
        <v>26218.735974945535</v>
      </c>
      <c r="D8" s="36">
        <v>165.37091503267973</v>
      </c>
      <c r="E8" s="36">
        <v>10288.608796296296</v>
      </c>
      <c r="F8" s="36">
        <v>4127.4919494371825</v>
      </c>
      <c r="G8" s="38">
        <v>40800.207635711689</v>
      </c>
      <c r="H8" s="43">
        <f>'3'!I8</f>
        <v>23289</v>
      </c>
      <c r="I8" s="36">
        <f>'3'!J8/'3'!$I$8</f>
        <v>26865.94529606252</v>
      </c>
      <c r="J8" s="36">
        <f>'3'!K8/'3'!$I$8</f>
        <v>174.71767787367426</v>
      </c>
      <c r="K8" s="36">
        <f>'3'!L8/'3'!$I$8</f>
        <v>10634.591438017949</v>
      </c>
      <c r="L8" s="36">
        <f>'3'!M8/'3'!$I$8</f>
        <v>1481.3327064279272</v>
      </c>
      <c r="M8" s="38">
        <f t="shared" ref="M8:M13" si="0">I8+J8+K8+L8</f>
        <v>39156.587118382071</v>
      </c>
    </row>
    <row r="9" spans="1:13" ht="25.5" customHeight="1" x14ac:dyDescent="0.25">
      <c r="A9" s="40" t="s">
        <v>92</v>
      </c>
      <c r="B9" s="41">
        <v>946</v>
      </c>
      <c r="C9" s="36">
        <v>47766.29492600423</v>
      </c>
      <c r="D9" s="36">
        <v>686.18604651162786</v>
      </c>
      <c r="E9" s="36">
        <v>18222.498942917548</v>
      </c>
      <c r="F9" s="36">
        <v>4854.1257928118393</v>
      </c>
      <c r="G9" s="38">
        <v>71529.105708245246</v>
      </c>
      <c r="H9" s="43">
        <f>'3'!I9</f>
        <v>916</v>
      </c>
      <c r="I9" s="36">
        <f>'3'!J9/'3'!$I$9</f>
        <v>52862.445414847163</v>
      </c>
      <c r="J9" s="36">
        <f>'3'!K9/'3'!$I$9</f>
        <v>871.17903930131001</v>
      </c>
      <c r="K9" s="36">
        <f>'3'!L9/'3'!$I$9</f>
        <v>20639.737991266375</v>
      </c>
      <c r="L9" s="36">
        <f>'3'!M9/'3'!$I$9</f>
        <v>2437.8482532751091</v>
      </c>
      <c r="M9" s="38">
        <f t="shared" si="0"/>
        <v>76811.21069868996</v>
      </c>
    </row>
    <row r="10" spans="1:13" ht="25.5" customHeight="1" x14ac:dyDescent="0.25">
      <c r="A10" s="40" t="s">
        <v>13</v>
      </c>
      <c r="B10" s="41">
        <v>8107</v>
      </c>
      <c r="C10" s="36">
        <v>11375.95028987295</v>
      </c>
      <c r="D10" s="36">
        <v>89.146416676945847</v>
      </c>
      <c r="E10" s="36">
        <v>4089.2401628222524</v>
      </c>
      <c r="F10" s="36">
        <v>444.24867398544467</v>
      </c>
      <c r="G10" s="38">
        <v>15998.585543357593</v>
      </c>
      <c r="H10" s="43">
        <f>'3'!I10</f>
        <v>8249</v>
      </c>
      <c r="I10" s="36">
        <f>'3'!J10/'3'!$I$10</f>
        <v>11866.286822645168</v>
      </c>
      <c r="J10" s="36">
        <f>'3'!K10/'3'!$I$10</f>
        <v>78.676203176142565</v>
      </c>
      <c r="K10" s="36">
        <f>'3'!L10/'3'!$I$10</f>
        <v>4310.0981937204506</v>
      </c>
      <c r="L10" s="36">
        <f>'3'!M10/'3'!$I$10</f>
        <v>377.16365620075163</v>
      </c>
      <c r="M10" s="38">
        <f t="shared" si="0"/>
        <v>16632.224875742515</v>
      </c>
    </row>
    <row r="11" spans="1:13" ht="25.5" customHeight="1" x14ac:dyDescent="0.25">
      <c r="A11" s="40" t="s">
        <v>34</v>
      </c>
      <c r="B11" s="41">
        <v>7446</v>
      </c>
      <c r="C11" s="36">
        <v>8292.0037604082736</v>
      </c>
      <c r="D11" s="36">
        <v>0</v>
      </c>
      <c r="E11" s="36">
        <v>2932.6637120601667</v>
      </c>
      <c r="F11" s="36">
        <v>0</v>
      </c>
      <c r="G11" s="38">
        <v>11224.66747246844</v>
      </c>
      <c r="H11" s="43">
        <f>'3'!I11</f>
        <v>7838</v>
      </c>
      <c r="I11" s="36">
        <f>'3'!J11/'3'!$I$11</f>
        <v>8707.1957131921408</v>
      </c>
      <c r="J11" s="36">
        <f>'3'!K11/'3'!$I$11</f>
        <v>0</v>
      </c>
      <c r="K11" s="36">
        <f>'3'!L11/'3'!$I$11</f>
        <v>3121.5871395764225</v>
      </c>
      <c r="L11" s="36">
        <f>'3'!M11/'3'!$I$11</f>
        <v>0</v>
      </c>
      <c r="M11" s="38">
        <f t="shared" si="0"/>
        <v>11828.782852768563</v>
      </c>
    </row>
    <row r="12" spans="1:13" ht="25.5" customHeight="1" x14ac:dyDescent="0.25">
      <c r="A12" s="40" t="s">
        <v>28</v>
      </c>
      <c r="B12" s="41">
        <v>27381</v>
      </c>
      <c r="C12" s="36">
        <v>2831.239290018626</v>
      </c>
      <c r="D12" s="36">
        <v>0.54402687995325227</v>
      </c>
      <c r="E12" s="36">
        <v>1039.6719988313064</v>
      </c>
      <c r="F12" s="36">
        <v>2.3243124794565575</v>
      </c>
      <c r="G12" s="38">
        <v>3873.7796282093427</v>
      </c>
      <c r="H12" s="43">
        <f>'3'!I12</f>
        <v>27656</v>
      </c>
      <c r="I12" s="36">
        <f>'3'!J12/'3'!$I$12</f>
        <v>2985.970494648539</v>
      </c>
      <c r="J12" s="36">
        <f>'3'!K12/'3'!$I$12</f>
        <v>0.94012149262366218</v>
      </c>
      <c r="K12" s="36">
        <f>'3'!L12/'3'!$I$12</f>
        <v>1109.0902516632918</v>
      </c>
      <c r="L12" s="36">
        <f>'3'!M12/'3'!$I$12</f>
        <v>1.2753109632629447</v>
      </c>
      <c r="M12" s="38">
        <f t="shared" si="0"/>
        <v>4097.2761787677173</v>
      </c>
    </row>
    <row r="13" spans="1:13" ht="25.5" customHeight="1" thickBot="1" x14ac:dyDescent="0.3">
      <c r="A13" s="46" t="s">
        <v>15</v>
      </c>
      <c r="B13" s="76">
        <v>10956</v>
      </c>
      <c r="C13" s="48">
        <v>1796.2678897407814</v>
      </c>
      <c r="D13" s="48">
        <v>423.86235852500914</v>
      </c>
      <c r="E13" s="48">
        <v>810.96814530850679</v>
      </c>
      <c r="F13" s="48">
        <v>114.81969696969698</v>
      </c>
      <c r="G13" s="49">
        <v>3145.9180905439944</v>
      </c>
      <c r="H13" s="261">
        <f>'3'!I13</f>
        <v>11609</v>
      </c>
      <c r="I13" s="47">
        <f>'3'!J13/'3'!$I$13</f>
        <v>1797.1401498837108</v>
      </c>
      <c r="J13" s="47">
        <f>'3'!K13/'3'!$I$13</f>
        <v>465.84546472564392</v>
      </c>
      <c r="K13" s="47">
        <f>'3'!L13/'3'!$I$13</f>
        <v>835.12791799465936</v>
      </c>
      <c r="L13" s="47">
        <f>'3'!M13/'3'!$I$13</f>
        <v>86.082177620811436</v>
      </c>
      <c r="M13" s="49">
        <f t="shared" si="0"/>
        <v>3184.1957102248252</v>
      </c>
    </row>
    <row r="14" spans="1:13" x14ac:dyDescent="0.25">
      <c r="B14" s="253"/>
      <c r="G14" s="254"/>
      <c r="H14" s="77"/>
      <c r="L14" s="336"/>
      <c r="M14" s="337"/>
    </row>
    <row r="15" spans="1:13" x14ac:dyDescent="0.25">
      <c r="B15" s="77"/>
    </row>
    <row r="16" spans="1:13" x14ac:dyDescent="0.25">
      <c r="B16" s="77"/>
    </row>
  </sheetData>
  <mergeCells count="4">
    <mergeCell ref="A5:A6"/>
    <mergeCell ref="B5:G5"/>
    <mergeCell ref="H5:M5"/>
    <mergeCell ref="L14:M14"/>
  </mergeCells>
  <pageMargins left="0.26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6"/>
  <sheetViews>
    <sheetView workbookViewId="0">
      <selection activeCell="H9" sqref="H9"/>
    </sheetView>
  </sheetViews>
  <sheetFormatPr defaultColWidth="9.140625" defaultRowHeight="15" x14ac:dyDescent="0.25"/>
  <cols>
    <col min="1" max="1" width="20.5703125" style="1" customWidth="1"/>
    <col min="2" max="2" width="12.28515625" style="77" customWidth="1"/>
    <col min="3" max="3" width="13.5703125" style="77" customWidth="1"/>
    <col min="4" max="4" width="13.7109375" style="1" customWidth="1"/>
    <col min="5" max="5" width="14.28515625" style="1" customWidth="1"/>
    <col min="6" max="6" width="12.85546875" style="1" customWidth="1"/>
    <col min="7" max="7" width="14.42578125" style="1" customWidth="1"/>
    <col min="8" max="16384" width="9.140625" style="1"/>
  </cols>
  <sheetData>
    <row r="3" spans="1:7" x14ac:dyDescent="0.25">
      <c r="A3" s="3" t="s">
        <v>37</v>
      </c>
      <c r="B3" s="75"/>
      <c r="C3" s="75"/>
      <c r="D3" s="75"/>
      <c r="E3" s="75"/>
      <c r="F3" s="75"/>
      <c r="G3" s="75"/>
    </row>
    <row r="4" spans="1:7" ht="15.75" thickBot="1" x14ac:dyDescent="0.3"/>
    <row r="5" spans="1:7" ht="15.75" customHeight="1" thickBot="1" x14ac:dyDescent="0.3">
      <c r="A5" s="338" t="s">
        <v>2</v>
      </c>
      <c r="B5" s="340">
        <v>2015</v>
      </c>
      <c r="C5" s="341"/>
      <c r="D5" s="340">
        <v>2016</v>
      </c>
      <c r="E5" s="341"/>
      <c r="F5" s="342" t="s">
        <v>96</v>
      </c>
      <c r="G5" s="343"/>
    </row>
    <row r="6" spans="1:7" ht="45.75" thickBot="1" x14ac:dyDescent="0.3">
      <c r="A6" s="339"/>
      <c r="B6" s="78" t="s">
        <v>86</v>
      </c>
      <c r="C6" s="9" t="s">
        <v>35</v>
      </c>
      <c r="D6" s="78" t="s">
        <v>94</v>
      </c>
      <c r="E6" s="9" t="s">
        <v>35</v>
      </c>
      <c r="F6" s="79" t="s">
        <v>20</v>
      </c>
      <c r="G6" s="80" t="s">
        <v>35</v>
      </c>
    </row>
    <row r="7" spans="1:7" ht="15.75" thickTop="1" x14ac:dyDescent="0.25">
      <c r="A7" s="35" t="s">
        <v>26</v>
      </c>
      <c r="B7" s="43">
        <v>172</v>
      </c>
      <c r="C7" s="81">
        <v>6008752</v>
      </c>
      <c r="D7" s="43">
        <v>172</v>
      </c>
      <c r="E7" s="81">
        <v>6045755</v>
      </c>
      <c r="F7" s="82">
        <f>D7/B7%</f>
        <v>100</v>
      </c>
      <c r="G7" s="83">
        <f>E7/C7%</f>
        <v>100.61581839290422</v>
      </c>
    </row>
    <row r="8" spans="1:7" x14ac:dyDescent="0.25">
      <c r="A8" s="40" t="s">
        <v>36</v>
      </c>
      <c r="B8" s="84">
        <v>311</v>
      </c>
      <c r="C8" s="42">
        <v>14274762</v>
      </c>
      <c r="D8" s="84">
        <v>311</v>
      </c>
      <c r="E8" s="42">
        <v>16223101</v>
      </c>
      <c r="F8" s="82">
        <f>D8/B8%</f>
        <v>100</v>
      </c>
      <c r="G8" s="83">
        <f t="shared" ref="G8:G11" si="0">E8/C8%</f>
        <v>113.64883701738775</v>
      </c>
    </row>
    <row r="9" spans="1:7" x14ac:dyDescent="0.25">
      <c r="A9" s="40" t="s">
        <v>9</v>
      </c>
      <c r="B9" s="84">
        <v>814</v>
      </c>
      <c r="C9" s="42">
        <v>35349708</v>
      </c>
      <c r="D9" s="84">
        <v>633</v>
      </c>
      <c r="E9" s="42">
        <v>35300579</v>
      </c>
      <c r="F9" s="82">
        <f>D9/B9%</f>
        <v>77.764127764127764</v>
      </c>
      <c r="G9" s="83">
        <f>E9/C9%</f>
        <v>99.861020068397735</v>
      </c>
    </row>
    <row r="10" spans="1:7" x14ac:dyDescent="0.25">
      <c r="A10" s="40" t="s">
        <v>34</v>
      </c>
      <c r="B10" s="84">
        <v>187</v>
      </c>
      <c r="C10" s="42">
        <v>1829025</v>
      </c>
      <c r="D10" s="84">
        <v>188</v>
      </c>
      <c r="E10" s="42">
        <v>1440687</v>
      </c>
      <c r="F10" s="82">
        <f t="shared" ref="F10" si="1">D10/B10%</f>
        <v>100.53475935828877</v>
      </c>
      <c r="G10" s="83">
        <f t="shared" ref="G10" si="2">E10/C10%</f>
        <v>78.768032148275722</v>
      </c>
    </row>
    <row r="11" spans="1:7" ht="15.75" thickBot="1" x14ac:dyDescent="0.3">
      <c r="A11" s="85" t="s">
        <v>28</v>
      </c>
      <c r="B11" s="86">
        <v>1770</v>
      </c>
      <c r="C11" s="87">
        <v>6342083</v>
      </c>
      <c r="D11" s="86">
        <v>1772</v>
      </c>
      <c r="E11" s="87">
        <v>7590114</v>
      </c>
      <c r="F11" s="88">
        <f t="shared" ref="F11" si="3">D11/B11%</f>
        <v>100.11299435028249</v>
      </c>
      <c r="G11" s="89">
        <f t="shared" si="0"/>
        <v>119.67856617455179</v>
      </c>
    </row>
    <row r="12" spans="1:7" ht="16.5" thickTop="1" thickBot="1" x14ac:dyDescent="0.3">
      <c r="A12" s="71" t="s">
        <v>29</v>
      </c>
      <c r="B12" s="90">
        <v>3254</v>
      </c>
      <c r="C12" s="91">
        <v>63804330</v>
      </c>
      <c r="D12" s="90">
        <f>SUM(D7:D11)</f>
        <v>3076</v>
      </c>
      <c r="E12" s="91">
        <f>SUM(E7:E11)</f>
        <v>66600236</v>
      </c>
      <c r="F12" s="92">
        <f>D12/B12%</f>
        <v>94.529809465273516</v>
      </c>
      <c r="G12" s="93">
        <f>E12/C12%</f>
        <v>104.38200040655548</v>
      </c>
    </row>
    <row r="14" spans="1:7" x14ac:dyDescent="0.25">
      <c r="D14" s="77"/>
      <c r="E14" s="77"/>
    </row>
    <row r="15" spans="1:7" x14ac:dyDescent="0.25">
      <c r="B15" s="2"/>
      <c r="C15" s="2"/>
      <c r="D15" s="2"/>
      <c r="E15" s="77"/>
    </row>
    <row r="16" spans="1:7" x14ac:dyDescent="0.25">
      <c r="B16" s="2"/>
      <c r="C16" s="2"/>
      <c r="D16" s="77"/>
      <c r="E16" s="77"/>
    </row>
    <row r="17" spans="1:7" x14ac:dyDescent="0.25">
      <c r="B17" s="2"/>
      <c r="C17" s="2"/>
      <c r="D17" s="77"/>
      <c r="E17" s="77"/>
    </row>
    <row r="18" spans="1:7" x14ac:dyDescent="0.25">
      <c r="A18" s="77"/>
      <c r="B18" s="2"/>
      <c r="C18" s="2"/>
      <c r="D18" s="77"/>
      <c r="E18" s="77"/>
    </row>
    <row r="19" spans="1:7" x14ac:dyDescent="0.25">
      <c r="B19" s="2"/>
      <c r="C19" s="2"/>
      <c r="D19" s="77"/>
      <c r="E19" s="77"/>
    </row>
    <row r="20" spans="1:7" x14ac:dyDescent="0.25">
      <c r="B20" s="2"/>
      <c r="C20" s="2"/>
      <c r="D20" s="77"/>
      <c r="E20" s="2"/>
    </row>
    <row r="21" spans="1:7" x14ac:dyDescent="0.25">
      <c r="B21" s="2"/>
      <c r="C21" s="2"/>
      <c r="D21" s="77"/>
      <c r="E21" s="2"/>
    </row>
    <row r="22" spans="1:7" x14ac:dyDescent="0.25">
      <c r="B22" s="2"/>
      <c r="C22" s="2"/>
      <c r="D22" s="77"/>
      <c r="E22" s="2"/>
    </row>
    <row r="23" spans="1:7" x14ac:dyDescent="0.25">
      <c r="B23" s="2"/>
      <c r="C23" s="2"/>
      <c r="D23" s="77"/>
      <c r="E23" s="2"/>
    </row>
    <row r="24" spans="1:7" x14ac:dyDescent="0.25">
      <c r="B24" s="2"/>
      <c r="C24" s="2"/>
      <c r="D24" s="2"/>
      <c r="E24" s="2"/>
    </row>
    <row r="25" spans="1:7" x14ac:dyDescent="0.25">
      <c r="B25" s="2"/>
      <c r="C25" s="2"/>
      <c r="D25" s="213"/>
      <c r="E25" s="2"/>
    </row>
    <row r="26" spans="1:7" x14ac:dyDescent="0.25">
      <c r="B26" s="2"/>
      <c r="C26" s="2"/>
      <c r="D26" s="2"/>
      <c r="E26" s="2"/>
    </row>
    <row r="27" spans="1:7" x14ac:dyDescent="0.25">
      <c r="B27" s="2"/>
      <c r="C27" s="2"/>
      <c r="D27" s="2"/>
      <c r="E27" s="2"/>
    </row>
    <row r="28" spans="1:7" ht="14.45" x14ac:dyDescent="0.3">
      <c r="B28" s="213"/>
      <c r="C28" s="2"/>
      <c r="D28" s="2"/>
      <c r="E28" s="2"/>
      <c r="F28" s="2"/>
      <c r="G28" s="2"/>
    </row>
    <row r="29" spans="1:7" ht="14.45" x14ac:dyDescent="0.3">
      <c r="C29" s="1"/>
    </row>
    <row r="30" spans="1:7" ht="14.45" x14ac:dyDescent="0.3">
      <c r="C30" s="1"/>
    </row>
    <row r="31" spans="1:7" ht="14.45" x14ac:dyDescent="0.3">
      <c r="C31" s="1"/>
    </row>
    <row r="32" spans="1:7" ht="14.45" x14ac:dyDescent="0.3">
      <c r="C32" s="1"/>
    </row>
    <row r="33" spans="3:3" ht="14.45" x14ac:dyDescent="0.3">
      <c r="C33" s="1"/>
    </row>
    <row r="34" spans="3:3" ht="14.45" x14ac:dyDescent="0.3">
      <c r="C34" s="1"/>
    </row>
    <row r="35" spans="3:3" ht="14.45" x14ac:dyDescent="0.3">
      <c r="C35" s="1"/>
    </row>
    <row r="36" spans="3:3" ht="14.45" x14ac:dyDescent="0.3">
      <c r="C36" s="1"/>
    </row>
  </sheetData>
  <mergeCells count="4">
    <mergeCell ref="A5:A6"/>
    <mergeCell ref="B5:C5"/>
    <mergeCell ref="D5:E5"/>
    <mergeCell ref="F5:G5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A19" sqref="A19"/>
    </sheetView>
  </sheetViews>
  <sheetFormatPr defaultColWidth="9.140625" defaultRowHeight="15" x14ac:dyDescent="0.25"/>
  <cols>
    <col min="1" max="1" width="22.28515625" style="1" customWidth="1"/>
    <col min="2" max="2" width="11.85546875" style="77" customWidth="1"/>
    <col min="3" max="3" width="13.85546875" style="304" customWidth="1"/>
    <col min="4" max="4" width="12.42578125" style="1" customWidth="1"/>
    <col min="5" max="5" width="14" style="1" customWidth="1"/>
    <col min="6" max="6" width="12.140625" style="1" customWidth="1"/>
    <col min="7" max="7" width="14.42578125" style="1" customWidth="1"/>
    <col min="8" max="16384" width="9.140625" style="1"/>
  </cols>
  <sheetData>
    <row r="1" spans="1:7" x14ac:dyDescent="0.25">
      <c r="C1" s="1"/>
    </row>
    <row r="2" spans="1:7" x14ac:dyDescent="0.25">
      <c r="C2" s="1"/>
    </row>
    <row r="3" spans="1:7" x14ac:dyDescent="0.25">
      <c r="A3" s="3" t="s">
        <v>38</v>
      </c>
      <c r="B3" s="75"/>
      <c r="C3" s="75"/>
      <c r="D3" s="75"/>
      <c r="E3" s="75"/>
      <c r="F3" s="75"/>
      <c r="G3" s="75"/>
    </row>
    <row r="4" spans="1:7" ht="15.75" thickBot="1" x14ac:dyDescent="0.3">
      <c r="C4" s="1"/>
    </row>
    <row r="5" spans="1:7" ht="15.75" customHeight="1" thickBot="1" x14ac:dyDescent="0.3">
      <c r="A5" s="338" t="s">
        <v>2</v>
      </c>
      <c r="B5" s="340">
        <v>2015</v>
      </c>
      <c r="C5" s="341"/>
      <c r="D5" s="340">
        <v>2016</v>
      </c>
      <c r="E5" s="341"/>
      <c r="F5" s="342" t="s">
        <v>96</v>
      </c>
      <c r="G5" s="343"/>
    </row>
    <row r="6" spans="1:7" ht="34.5" thickBot="1" x14ac:dyDescent="0.3">
      <c r="A6" s="339"/>
      <c r="B6" s="78" t="s">
        <v>86</v>
      </c>
      <c r="C6" s="80" t="s">
        <v>35</v>
      </c>
      <c r="D6" s="78" t="s">
        <v>94</v>
      </c>
      <c r="E6" s="80" t="s">
        <v>35</v>
      </c>
      <c r="F6" s="79" t="s">
        <v>20</v>
      </c>
      <c r="G6" s="80" t="s">
        <v>35</v>
      </c>
    </row>
    <row r="7" spans="1:7" ht="15.75" thickTop="1" x14ac:dyDescent="0.25">
      <c r="A7" s="35" t="s">
        <v>26</v>
      </c>
      <c r="B7" s="43">
        <f>'5'!B7</f>
        <v>172</v>
      </c>
      <c r="C7" s="81">
        <f>'5'!C7/'6'!B7</f>
        <v>34934.604651162794</v>
      </c>
      <c r="D7" s="43">
        <f>'5'!D7</f>
        <v>172</v>
      </c>
      <c r="E7" s="81">
        <f>'5'!E7/'6'!D7</f>
        <v>35149.738372093023</v>
      </c>
      <c r="F7" s="82">
        <f>D7/B7%</f>
        <v>100</v>
      </c>
      <c r="G7" s="83">
        <f>E7/C7%</f>
        <v>100.6158183929042</v>
      </c>
    </row>
    <row r="8" spans="1:7" x14ac:dyDescent="0.25">
      <c r="A8" s="40" t="s">
        <v>36</v>
      </c>
      <c r="B8" s="43">
        <f>'5'!B8</f>
        <v>311</v>
      </c>
      <c r="C8" s="81">
        <f>'5'!C8/'6'!B8</f>
        <v>45899.556270096466</v>
      </c>
      <c r="D8" s="43">
        <f>'5'!D8</f>
        <v>311</v>
      </c>
      <c r="E8" s="42">
        <f>'5'!E8/'6'!D8</f>
        <v>52164.311897106112</v>
      </c>
      <c r="F8" s="82">
        <f t="shared" ref="F8:F11" si="0">D8/B8%</f>
        <v>100</v>
      </c>
      <c r="G8" s="83">
        <f t="shared" ref="G8:G11" si="1">E8/C8%</f>
        <v>113.64883701738775</v>
      </c>
    </row>
    <row r="9" spans="1:7" x14ac:dyDescent="0.25">
      <c r="A9" s="40" t="s">
        <v>9</v>
      </c>
      <c r="B9" s="43">
        <f>'5'!B9</f>
        <v>814</v>
      </c>
      <c r="C9" s="81">
        <f>'5'!C9/'6'!B9</f>
        <v>43427.159705159705</v>
      </c>
      <c r="D9" s="43">
        <f>'5'!D9</f>
        <v>633</v>
      </c>
      <c r="E9" s="42">
        <f>'5'!E9/'6'!D9</f>
        <v>55767.107424960508</v>
      </c>
      <c r="F9" s="82">
        <f t="shared" si="0"/>
        <v>77.764127764127764</v>
      </c>
      <c r="G9" s="83">
        <f t="shared" si="1"/>
        <v>128.41527699158888</v>
      </c>
    </row>
    <row r="10" spans="1:7" x14ac:dyDescent="0.25">
      <c r="A10" s="94" t="s">
        <v>34</v>
      </c>
      <c r="B10" s="43">
        <f>'5'!B10</f>
        <v>187</v>
      </c>
      <c r="C10" s="81">
        <f>'5'!C10/'6'!B10</f>
        <v>9780.8823529411766</v>
      </c>
      <c r="D10" s="43">
        <f>'5'!D10</f>
        <v>188</v>
      </c>
      <c r="E10" s="42">
        <f>'5'!E10/'6'!D10</f>
        <v>7663.2287234042551</v>
      </c>
      <c r="F10" s="82">
        <f t="shared" si="0"/>
        <v>100.53475935828877</v>
      </c>
      <c r="G10" s="83">
        <f t="shared" si="1"/>
        <v>78.349053253869997</v>
      </c>
    </row>
    <row r="11" spans="1:7" ht="15.75" thickBot="1" x14ac:dyDescent="0.3">
      <c r="A11" s="94" t="s">
        <v>28</v>
      </c>
      <c r="B11" s="314">
        <f>'5'!B11</f>
        <v>1770</v>
      </c>
      <c r="C11" s="320">
        <f>'5'!C11/'6'!B11</f>
        <v>3583.0977401129944</v>
      </c>
      <c r="D11" s="314">
        <f>'5'!D11</f>
        <v>1772</v>
      </c>
      <c r="E11" s="313">
        <f>'5'!E11/'6'!D11</f>
        <v>4283.3600451467273</v>
      </c>
      <c r="F11" s="321">
        <f t="shared" si="0"/>
        <v>100.11299435028249</v>
      </c>
      <c r="G11" s="322">
        <f t="shared" si="1"/>
        <v>119.54348878609295</v>
      </c>
    </row>
    <row r="12" spans="1:7" ht="15.75" thickBot="1" x14ac:dyDescent="0.3">
      <c r="A12" s="315" t="s">
        <v>29</v>
      </c>
      <c r="B12" s="319">
        <f>'5'!B12</f>
        <v>3254</v>
      </c>
      <c r="C12" s="236">
        <f>'5'!C12/'6'!B12</f>
        <v>19607.968653964352</v>
      </c>
      <c r="D12" s="325">
        <f>SUM(D7:D11)</f>
        <v>3076</v>
      </c>
      <c r="E12" s="236">
        <f>'5'!E12/'6'!D12</f>
        <v>21651.572171651496</v>
      </c>
      <c r="F12" s="323">
        <f>D12/B12%</f>
        <v>94.529809465273516</v>
      </c>
      <c r="G12" s="324">
        <f>E12/C12%</f>
        <v>110.42231122331975</v>
      </c>
    </row>
    <row r="13" spans="1:7" x14ac:dyDescent="0.25">
      <c r="C13" s="77"/>
    </row>
    <row r="14" spans="1:7" x14ac:dyDescent="0.25">
      <c r="C14" s="77"/>
    </row>
    <row r="15" spans="1:7" x14ac:dyDescent="0.25">
      <c r="C15" s="77"/>
    </row>
    <row r="16" spans="1:7" x14ac:dyDescent="0.25">
      <c r="C16" s="77"/>
    </row>
    <row r="17" spans="1:3" x14ac:dyDescent="0.25">
      <c r="C17" s="77"/>
    </row>
    <row r="18" spans="1:3" x14ac:dyDescent="0.25">
      <c r="A18" s="1" t="s">
        <v>1</v>
      </c>
      <c r="C18" s="77"/>
    </row>
    <row r="19" spans="1:3" x14ac:dyDescent="0.25">
      <c r="C19" s="77"/>
    </row>
    <row r="20" spans="1:3" x14ac:dyDescent="0.25">
      <c r="C20" s="77"/>
    </row>
    <row r="21" spans="1:3" x14ac:dyDescent="0.25">
      <c r="C21" s="77"/>
    </row>
    <row r="22" spans="1:3" x14ac:dyDescent="0.25">
      <c r="C22" s="77"/>
    </row>
    <row r="23" spans="1:3" x14ac:dyDescent="0.25">
      <c r="C23" s="77"/>
    </row>
    <row r="24" spans="1:3" x14ac:dyDescent="0.25">
      <c r="C24" s="77"/>
    </row>
    <row r="25" spans="1:3" x14ac:dyDescent="0.25">
      <c r="C25" s="77"/>
    </row>
    <row r="26" spans="1:3" x14ac:dyDescent="0.25">
      <c r="C26" s="77"/>
    </row>
    <row r="27" spans="1:3" x14ac:dyDescent="0.25">
      <c r="C27" s="77"/>
    </row>
    <row r="28" spans="1:3" ht="14.45" x14ac:dyDescent="0.3">
      <c r="C28" s="77"/>
    </row>
  </sheetData>
  <mergeCells count="4">
    <mergeCell ref="A5:A6"/>
    <mergeCell ref="B5:C5"/>
    <mergeCell ref="D5:E5"/>
    <mergeCell ref="F5:G5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workbookViewId="0">
      <selection activeCell="D23" sqref="D23"/>
    </sheetView>
  </sheetViews>
  <sheetFormatPr defaultColWidth="9.140625" defaultRowHeight="15" x14ac:dyDescent="0.25"/>
  <cols>
    <col min="1" max="1" width="8.5703125" style="1" customWidth="1"/>
    <col min="2" max="2" width="10.28515625" style="1" customWidth="1"/>
    <col min="3" max="3" width="10.85546875" style="97" customWidth="1"/>
    <col min="4" max="4" width="9.42578125" style="1" bestFit="1" customWidth="1"/>
    <col min="5" max="5" width="10.28515625" style="1" customWidth="1"/>
    <col min="6" max="6" width="10.85546875" style="1" customWidth="1"/>
    <col min="7" max="7" width="8.7109375" style="1" customWidth="1"/>
    <col min="8" max="8" width="9.28515625" style="1" customWidth="1"/>
    <col min="9" max="9" width="9.42578125" style="1" customWidth="1"/>
    <col min="10" max="10" width="8.5703125" style="1" customWidth="1"/>
    <col min="11" max="11" width="9.7109375" style="1" customWidth="1"/>
    <col min="12" max="12" width="9.5703125" style="97" customWidth="1"/>
    <col min="13" max="13" width="8.28515625" style="1" customWidth="1"/>
    <col min="14" max="14" width="8.85546875" style="1" customWidth="1"/>
    <col min="15" max="15" width="9.85546875" style="1" customWidth="1"/>
    <col min="16" max="16" width="9.140625" style="1"/>
    <col min="17" max="17" width="10.85546875" style="1" bestFit="1" customWidth="1"/>
    <col min="18" max="16384" width="9.140625" style="1"/>
  </cols>
  <sheetData>
    <row r="1" spans="1:18" x14ac:dyDescent="0.25">
      <c r="A1" s="95"/>
    </row>
    <row r="2" spans="1:18" x14ac:dyDescent="0.25">
      <c r="A2" s="1" t="s">
        <v>1</v>
      </c>
      <c r="G2" s="97"/>
      <c r="H2" s="77"/>
      <c r="I2" s="77"/>
      <c r="J2" s="77"/>
      <c r="K2" s="77"/>
    </row>
    <row r="3" spans="1:18" x14ac:dyDescent="0.25">
      <c r="G3" s="97"/>
      <c r="H3" s="77"/>
      <c r="I3" s="77"/>
      <c r="J3" s="77"/>
      <c r="K3" s="77"/>
    </row>
    <row r="4" spans="1:18" x14ac:dyDescent="0.25">
      <c r="A4" s="3" t="s">
        <v>104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273"/>
      <c r="N4" s="273"/>
      <c r="O4" s="273"/>
    </row>
    <row r="5" spans="1:18" ht="15.75" thickBot="1" x14ac:dyDescent="0.3"/>
    <row r="6" spans="1:18" ht="15.75" thickBot="1" x14ac:dyDescent="0.3">
      <c r="A6" s="344" t="s">
        <v>97</v>
      </c>
      <c r="B6" s="345"/>
      <c r="C6" s="345"/>
      <c r="D6" s="345"/>
      <c r="E6" s="345"/>
      <c r="F6" s="345"/>
      <c r="G6" s="345"/>
      <c r="H6" s="345"/>
      <c r="I6" s="345"/>
      <c r="J6" s="345"/>
      <c r="K6" s="345"/>
      <c r="L6" s="345"/>
      <c r="M6" s="345"/>
      <c r="N6" s="345"/>
      <c r="O6" s="346"/>
    </row>
    <row r="7" spans="1:18" ht="15" customHeight="1" x14ac:dyDescent="0.25">
      <c r="A7" s="347" t="s">
        <v>39</v>
      </c>
      <c r="B7" s="349" t="s">
        <v>40</v>
      </c>
      <c r="C7" s="351" t="s">
        <v>41</v>
      </c>
      <c r="D7" s="353" t="s">
        <v>42</v>
      </c>
      <c r="E7" s="355" t="s">
        <v>43</v>
      </c>
      <c r="F7" s="356"/>
      <c r="G7" s="356"/>
      <c r="H7" s="356"/>
      <c r="I7" s="356"/>
      <c r="J7" s="356"/>
      <c r="K7" s="356"/>
      <c r="L7" s="356"/>
      <c r="M7" s="356"/>
      <c r="N7" s="357"/>
      <c r="O7" s="347" t="s">
        <v>44</v>
      </c>
    </row>
    <row r="8" spans="1:18" ht="75" customHeight="1" thickBot="1" x14ac:dyDescent="0.3">
      <c r="A8" s="348"/>
      <c r="B8" s="350"/>
      <c r="C8" s="352"/>
      <c r="D8" s="354"/>
      <c r="E8" s="271" t="s">
        <v>45</v>
      </c>
      <c r="F8" s="272" t="s">
        <v>46</v>
      </c>
      <c r="G8" s="272" t="s">
        <v>47</v>
      </c>
      <c r="H8" s="272" t="s">
        <v>48</v>
      </c>
      <c r="I8" s="272" t="s">
        <v>49</v>
      </c>
      <c r="J8" s="272" t="s">
        <v>50</v>
      </c>
      <c r="K8" s="272" t="s">
        <v>85</v>
      </c>
      <c r="L8" s="100" t="s">
        <v>51</v>
      </c>
      <c r="M8" s="272" t="s">
        <v>52</v>
      </c>
      <c r="N8" s="101" t="s">
        <v>53</v>
      </c>
      <c r="O8" s="348"/>
    </row>
    <row r="9" spans="1:18" ht="21.75" customHeight="1" thickTop="1" x14ac:dyDescent="0.25">
      <c r="A9" s="102" t="s">
        <v>26</v>
      </c>
      <c r="B9" s="103">
        <f>'9'!B8+'11'!B8</f>
        <v>947.69600000000003</v>
      </c>
      <c r="C9" s="104">
        <f>'9'!C8+'11'!C8</f>
        <v>254074097</v>
      </c>
      <c r="D9" s="105">
        <f>C9/B9/12</f>
        <v>22341.385229722047</v>
      </c>
      <c r="E9" s="106">
        <f>'9'!E8+'11'!E8</f>
        <v>185610750</v>
      </c>
      <c r="F9" s="104">
        <f>'9'!F8+'11'!F8</f>
        <v>38936257</v>
      </c>
      <c r="G9" s="104">
        <f>'9'!G8+'11'!G8</f>
        <v>5870740</v>
      </c>
      <c r="H9" s="104">
        <f>'9'!H8+'11'!H8</f>
        <v>15963200</v>
      </c>
      <c r="I9" s="104">
        <f>'9'!I8+'11'!I8</f>
        <v>6582482</v>
      </c>
      <c r="J9" s="104">
        <f>'9'!J8+'11'!J8</f>
        <v>145858</v>
      </c>
      <c r="K9" s="104">
        <f>'9'!K8</f>
        <v>17812</v>
      </c>
      <c r="L9" s="104">
        <f>'9'!L8</f>
        <v>785328</v>
      </c>
      <c r="M9" s="104">
        <f>'9'!M8+'11'!K8</f>
        <v>35139</v>
      </c>
      <c r="N9" s="104">
        <f>'9'!N8+'11'!L8</f>
        <v>126531</v>
      </c>
      <c r="O9" s="108">
        <v>1225546</v>
      </c>
      <c r="Q9" s="77"/>
      <c r="R9" s="77"/>
    </row>
    <row r="10" spans="1:18" ht="21.75" customHeight="1" x14ac:dyDescent="0.25">
      <c r="A10" s="109" t="s">
        <v>91</v>
      </c>
      <c r="B10" s="103">
        <f>'9'!B9+'11'!B9</f>
        <v>2069.8630000000003</v>
      </c>
      <c r="C10" s="104">
        <f>'9'!C9+'11'!C9</f>
        <v>650391262</v>
      </c>
      <c r="D10" s="105">
        <f t="shared" ref="D10:D15" si="0">C10/B10/12</f>
        <v>26184.956121894695</v>
      </c>
      <c r="E10" s="106">
        <f>'9'!E9+'11'!E9</f>
        <v>455259881</v>
      </c>
      <c r="F10" s="104">
        <f>'9'!F9+'11'!F9</f>
        <v>107214246</v>
      </c>
      <c r="G10" s="104">
        <f>'9'!G9+'11'!G9</f>
        <v>16018414</v>
      </c>
      <c r="H10" s="104">
        <f>'9'!H9+'11'!H9</f>
        <v>40688771</v>
      </c>
      <c r="I10" s="104">
        <f>'9'!I9+'11'!I9</f>
        <v>12470205</v>
      </c>
      <c r="J10" s="104">
        <f>'9'!J9+'11'!J9</f>
        <v>7017436</v>
      </c>
      <c r="K10" s="104">
        <f>'9'!K9</f>
        <v>898378</v>
      </c>
      <c r="L10" s="104">
        <f>'9'!L9</f>
        <v>10120096</v>
      </c>
      <c r="M10" s="104">
        <f>'9'!M9+'11'!K9</f>
        <v>282361</v>
      </c>
      <c r="N10" s="107">
        <f>'9'!N9+'11'!L9</f>
        <v>421474</v>
      </c>
      <c r="O10" s="108">
        <v>3217396</v>
      </c>
      <c r="Q10" s="77"/>
      <c r="R10" s="77"/>
    </row>
    <row r="11" spans="1:18" ht="21.75" customHeight="1" x14ac:dyDescent="0.25">
      <c r="A11" s="152" t="s">
        <v>61</v>
      </c>
      <c r="B11" s="103">
        <f>'9'!B10+'11'!B10</f>
        <v>157.648</v>
      </c>
      <c r="C11" s="104">
        <f>'9'!C10+'11'!C10</f>
        <v>54665006</v>
      </c>
      <c r="D11" s="105">
        <f t="shared" si="0"/>
        <v>28896.130408674177</v>
      </c>
      <c r="E11" s="106">
        <f>'9'!E10+'11'!E10</f>
        <v>34385639</v>
      </c>
      <c r="F11" s="104">
        <f>'9'!F10+'11'!F10</f>
        <v>8544540</v>
      </c>
      <c r="G11" s="104">
        <f>'9'!G10+'11'!G10</f>
        <v>1858971</v>
      </c>
      <c r="H11" s="104">
        <f>'9'!H10+'11'!H10</f>
        <v>6626232</v>
      </c>
      <c r="I11" s="104">
        <f>'9'!I10+'11'!I10</f>
        <v>1024320</v>
      </c>
      <c r="J11" s="104">
        <f>'9'!J10+'11'!J10</f>
        <v>1684452</v>
      </c>
      <c r="K11" s="104">
        <f>'9'!K10</f>
        <v>70452</v>
      </c>
      <c r="L11" s="104">
        <f>'9'!L10</f>
        <v>431202</v>
      </c>
      <c r="M11" s="104">
        <f>'9'!M10+'11'!K10</f>
        <v>0</v>
      </c>
      <c r="N11" s="107">
        <f>'9'!N10+'11'!L10</f>
        <v>39198</v>
      </c>
      <c r="O11" s="108">
        <v>618176</v>
      </c>
      <c r="Q11" s="77"/>
      <c r="R11" s="77"/>
    </row>
    <row r="12" spans="1:18" ht="21.75" customHeight="1" x14ac:dyDescent="0.25">
      <c r="A12" s="109" t="s">
        <v>27</v>
      </c>
      <c r="B12" s="103">
        <f>'9'!B11+'11'!B11</f>
        <v>236.619</v>
      </c>
      <c r="C12" s="104">
        <f>'9'!C11+'11'!C11</f>
        <v>67205855</v>
      </c>
      <c r="D12" s="105">
        <f t="shared" si="0"/>
        <v>23668.800547152456</v>
      </c>
      <c r="E12" s="106">
        <f>'9'!E11+'11'!E11</f>
        <v>49970368</v>
      </c>
      <c r="F12" s="104">
        <f>'9'!F11+'11'!F11</f>
        <v>11349373</v>
      </c>
      <c r="G12" s="104">
        <f>'9'!G11+'11'!G11</f>
        <v>812730</v>
      </c>
      <c r="H12" s="104">
        <f>'9'!H11+'11'!H11</f>
        <v>3792801</v>
      </c>
      <c r="I12" s="104">
        <f>'9'!I11+'11'!I11</f>
        <v>729648</v>
      </c>
      <c r="J12" s="104">
        <f>'9'!J11+'11'!J11</f>
        <v>69460</v>
      </c>
      <c r="K12" s="104">
        <f>'9'!K11</f>
        <v>9720</v>
      </c>
      <c r="L12" s="104">
        <f>'9'!L11</f>
        <v>178315</v>
      </c>
      <c r="M12" s="104">
        <f>'9'!M11+'11'!K11</f>
        <v>27681</v>
      </c>
      <c r="N12" s="107">
        <f>'9'!N11+'11'!L11</f>
        <v>265759</v>
      </c>
      <c r="O12" s="108">
        <v>536763</v>
      </c>
      <c r="Q12" s="77"/>
      <c r="R12" s="77"/>
    </row>
    <row r="13" spans="1:18" ht="21.75" customHeight="1" x14ac:dyDescent="0.25">
      <c r="A13" s="110" t="s">
        <v>28</v>
      </c>
      <c r="B13" s="103">
        <f>'9'!B12+'11'!B12</f>
        <v>487.14299999999997</v>
      </c>
      <c r="C13" s="104">
        <f>'9'!C12+'11'!C12</f>
        <v>88385076</v>
      </c>
      <c r="D13" s="105">
        <f t="shared" si="0"/>
        <v>15119.632222981754</v>
      </c>
      <c r="E13" s="106">
        <f>'9'!E12+'11'!E12</f>
        <v>69799027</v>
      </c>
      <c r="F13" s="104">
        <f>'9'!F12+'11'!F12</f>
        <v>8789826</v>
      </c>
      <c r="G13" s="104">
        <f>'9'!G12+'11'!G12</f>
        <v>1886391</v>
      </c>
      <c r="H13" s="104">
        <f>'9'!H12+'11'!H12</f>
        <v>6023967</v>
      </c>
      <c r="I13" s="104">
        <f>'9'!I12+'11'!I12</f>
        <v>1840911</v>
      </c>
      <c r="J13" s="104">
        <f>'9'!J12+'11'!J12</f>
        <v>0</v>
      </c>
      <c r="K13" s="104">
        <f>'9'!K12</f>
        <v>0</v>
      </c>
      <c r="L13" s="104">
        <f>'9'!L12</f>
        <v>0</v>
      </c>
      <c r="M13" s="104">
        <f>'9'!M12+'11'!K12</f>
        <v>32088</v>
      </c>
      <c r="N13" s="107">
        <f>'9'!N12+'11'!L12</f>
        <v>12866</v>
      </c>
      <c r="O13" s="108">
        <v>844264</v>
      </c>
      <c r="Q13" s="77"/>
      <c r="R13" s="77"/>
    </row>
    <row r="14" spans="1:18" ht="21.75" customHeight="1" thickBot="1" x14ac:dyDescent="0.3">
      <c r="A14" s="111" t="s">
        <v>54</v>
      </c>
      <c r="B14" s="112">
        <f>'9'!B13+'11'!B13</f>
        <v>358.36599999999999</v>
      </c>
      <c r="C14" s="113">
        <f>'9'!C13+'11'!C13</f>
        <v>120522036</v>
      </c>
      <c r="D14" s="114">
        <f t="shared" si="0"/>
        <v>28025.825552647293</v>
      </c>
      <c r="E14" s="115">
        <f>'9'!E13+'11'!E13</f>
        <v>82384080</v>
      </c>
      <c r="F14" s="113">
        <f>'9'!F13+'11'!F13</f>
        <v>20087993</v>
      </c>
      <c r="G14" s="113">
        <f>'9'!G13+'11'!G13</f>
        <v>4051259</v>
      </c>
      <c r="H14" s="113">
        <f>'9'!H13+'11'!H13</f>
        <v>7641376</v>
      </c>
      <c r="I14" s="113">
        <f>'9'!I13+'11'!I13</f>
        <v>2958314</v>
      </c>
      <c r="J14" s="113">
        <f>'9'!J13+'11'!J13</f>
        <v>33809</v>
      </c>
      <c r="K14" s="113">
        <f>'9'!K13</f>
        <v>9681</v>
      </c>
      <c r="L14" s="113">
        <f>'9'!L13</f>
        <v>2929778</v>
      </c>
      <c r="M14" s="113">
        <f>'9'!M13+'11'!K13</f>
        <v>81021</v>
      </c>
      <c r="N14" s="116">
        <f>'9'!N13+'11'!L13</f>
        <v>344725</v>
      </c>
      <c r="O14" s="117">
        <v>6868756</v>
      </c>
      <c r="Q14" s="77"/>
      <c r="R14" s="77"/>
    </row>
    <row r="15" spans="1:18" ht="21.75" customHeight="1" thickTop="1" thickBot="1" x14ac:dyDescent="0.3">
      <c r="A15" s="118" t="s">
        <v>55</v>
      </c>
      <c r="B15" s="119">
        <f>SUM(B9:B14)</f>
        <v>4257.3350000000009</v>
      </c>
      <c r="C15" s="120">
        <f>SUM(C9:C14)</f>
        <v>1235243332</v>
      </c>
      <c r="D15" s="121">
        <f t="shared" si="0"/>
        <v>24178.727850482359</v>
      </c>
      <c r="E15" s="122">
        <f t="shared" ref="E15:M15" si="1">SUM(E9:E14)</f>
        <v>877409745</v>
      </c>
      <c r="F15" s="123">
        <f t="shared" si="1"/>
        <v>194922235</v>
      </c>
      <c r="G15" s="123">
        <f t="shared" si="1"/>
        <v>30498505</v>
      </c>
      <c r="H15" s="123">
        <f t="shared" si="1"/>
        <v>80736347</v>
      </c>
      <c r="I15" s="123">
        <f t="shared" si="1"/>
        <v>25605880</v>
      </c>
      <c r="J15" s="123">
        <f t="shared" si="1"/>
        <v>8951015</v>
      </c>
      <c r="K15" s="123">
        <f t="shared" si="1"/>
        <v>1006043</v>
      </c>
      <c r="L15" s="123">
        <f t="shared" si="1"/>
        <v>14444719</v>
      </c>
      <c r="M15" s="123">
        <f t="shared" si="1"/>
        <v>458290</v>
      </c>
      <c r="N15" s="124">
        <f>SUM(N9:N14)</f>
        <v>1210553</v>
      </c>
      <c r="O15" s="125">
        <v>13310901</v>
      </c>
      <c r="Q15" s="77"/>
      <c r="R15" s="77"/>
    </row>
    <row r="16" spans="1:18" ht="21.75" customHeight="1" x14ac:dyDescent="0.25">
      <c r="C16" s="1"/>
      <c r="F16" s="77"/>
      <c r="G16" s="77"/>
      <c r="H16" s="77"/>
      <c r="I16" s="77"/>
      <c r="J16" s="97"/>
      <c r="L16" s="1"/>
      <c r="M16" s="77"/>
    </row>
    <row r="17" spans="2:12" x14ac:dyDescent="0.25">
      <c r="L17" s="1"/>
    </row>
    <row r="18" spans="2:12" x14ac:dyDescent="0.25">
      <c r="B18" s="97"/>
      <c r="J18" s="97"/>
      <c r="L18" s="1"/>
    </row>
    <row r="19" spans="2:12" x14ac:dyDescent="0.25">
      <c r="B19" s="97"/>
      <c r="J19" s="97"/>
      <c r="L19" s="1"/>
    </row>
    <row r="20" spans="2:12" x14ac:dyDescent="0.25">
      <c r="B20" s="97"/>
      <c r="J20" s="97"/>
      <c r="L20" s="1"/>
    </row>
    <row r="21" spans="2:12" x14ac:dyDescent="0.25">
      <c r="B21" s="97"/>
      <c r="C21" s="77"/>
      <c r="D21" s="97"/>
      <c r="E21" s="97"/>
    </row>
    <row r="22" spans="2:12" ht="14.45" x14ac:dyDescent="0.3">
      <c r="B22" s="310"/>
      <c r="C22" s="311"/>
      <c r="D22" s="310"/>
      <c r="E22" s="310"/>
    </row>
    <row r="23" spans="2:12" ht="14.45" x14ac:dyDescent="0.3">
      <c r="B23" s="310"/>
      <c r="C23" s="311"/>
      <c r="D23" s="310"/>
      <c r="E23" s="310"/>
    </row>
  </sheetData>
  <mergeCells count="7">
    <mergeCell ref="A6:O6"/>
    <mergeCell ref="A7:A8"/>
    <mergeCell ref="B7:B8"/>
    <mergeCell ref="C7:C8"/>
    <mergeCell ref="D7:D8"/>
    <mergeCell ref="E7:N7"/>
    <mergeCell ref="O7:O8"/>
  </mergeCells>
  <pageMargins left="0.2" right="0.2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workbookViewId="0">
      <selection activeCell="B24" sqref="B24"/>
    </sheetView>
  </sheetViews>
  <sheetFormatPr defaultRowHeight="15" x14ac:dyDescent="0.25"/>
  <cols>
    <col min="1" max="1" width="10" customWidth="1"/>
    <col min="2" max="2" width="10.42578125" customWidth="1"/>
    <col min="3" max="4" width="9.5703125" customWidth="1"/>
    <col min="5" max="5" width="10.28515625" customWidth="1"/>
    <col min="6" max="6" width="9.85546875" customWidth="1"/>
    <col min="7" max="7" width="9.5703125" customWidth="1"/>
    <col min="8" max="8" width="9" customWidth="1"/>
    <col min="9" max="9" width="8.42578125" customWidth="1"/>
    <col min="10" max="10" width="9" customWidth="1"/>
    <col min="11" max="11" width="10.140625" customWidth="1"/>
    <col min="12" max="12" width="9.42578125" customWidth="1"/>
    <col min="13" max="13" width="7.85546875" customWidth="1"/>
    <col min="14" max="14" width="8" customWidth="1"/>
    <col min="15" max="15" width="10.85546875" customWidth="1"/>
    <col min="17" max="17" width="10.85546875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77"/>
      <c r="I1" s="77"/>
      <c r="J1" s="77"/>
      <c r="K1" s="77"/>
      <c r="L1" s="1"/>
      <c r="M1" s="1"/>
      <c r="N1" s="1"/>
      <c r="O1" s="1"/>
    </row>
    <row r="2" spans="1:18" x14ac:dyDescent="0.25">
      <c r="A2" s="1" t="s">
        <v>1</v>
      </c>
      <c r="B2" s="1"/>
      <c r="C2" s="1"/>
      <c r="D2" s="1"/>
      <c r="E2" s="1"/>
      <c r="F2" s="1"/>
      <c r="G2" s="1"/>
      <c r="H2" s="77"/>
      <c r="I2" s="77"/>
      <c r="J2" s="77"/>
      <c r="K2" s="77"/>
      <c r="L2" s="1"/>
      <c r="M2" s="1"/>
      <c r="N2" s="1"/>
      <c r="O2" s="1"/>
    </row>
    <row r="3" spans="1:18" x14ac:dyDescent="0.25">
      <c r="A3" s="3" t="s">
        <v>103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6"/>
      <c r="N3" s="6"/>
      <c r="O3" s="6"/>
    </row>
    <row r="4" spans="1:18" ht="15.75" thickBot="1" x14ac:dyDescent="0.3">
      <c r="A4" s="1"/>
      <c r="B4" s="1"/>
      <c r="C4" s="1"/>
      <c r="D4" s="1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"/>
    </row>
    <row r="5" spans="1:18" ht="15.75" thickBot="1" x14ac:dyDescent="0.3">
      <c r="A5" s="344" t="s">
        <v>98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6"/>
    </row>
    <row r="6" spans="1:18" ht="15" customHeight="1" x14ac:dyDescent="0.25">
      <c r="A6" s="358" t="s">
        <v>39</v>
      </c>
      <c r="B6" s="360" t="s">
        <v>40</v>
      </c>
      <c r="C6" s="351" t="s">
        <v>56</v>
      </c>
      <c r="D6" s="353" t="s">
        <v>42</v>
      </c>
      <c r="E6" s="362" t="s">
        <v>43</v>
      </c>
      <c r="F6" s="363"/>
      <c r="G6" s="363"/>
      <c r="H6" s="363"/>
      <c r="I6" s="363"/>
      <c r="J6" s="363"/>
      <c r="K6" s="363"/>
      <c r="L6" s="363"/>
      <c r="M6" s="363"/>
      <c r="N6" s="364"/>
      <c r="O6" s="347" t="s">
        <v>57</v>
      </c>
    </row>
    <row r="7" spans="1:18" ht="63.75" customHeight="1" thickBot="1" x14ac:dyDescent="0.3">
      <c r="A7" s="359"/>
      <c r="B7" s="361"/>
      <c r="C7" s="352"/>
      <c r="D7" s="354"/>
      <c r="E7" s="258" t="s">
        <v>45</v>
      </c>
      <c r="F7" s="259" t="s">
        <v>46</v>
      </c>
      <c r="G7" s="259" t="s">
        <v>47</v>
      </c>
      <c r="H7" s="259" t="s">
        <v>48</v>
      </c>
      <c r="I7" s="259" t="s">
        <v>49</v>
      </c>
      <c r="J7" s="259" t="s">
        <v>50</v>
      </c>
      <c r="K7" s="268" t="s">
        <v>84</v>
      </c>
      <c r="L7" s="259" t="s">
        <v>51</v>
      </c>
      <c r="M7" s="259" t="s">
        <v>52</v>
      </c>
      <c r="N7" s="101" t="s">
        <v>53</v>
      </c>
      <c r="O7" s="348"/>
    </row>
    <row r="8" spans="1:18" ht="27.75" customHeight="1" thickTop="1" x14ac:dyDescent="0.25">
      <c r="A8" s="102" t="s">
        <v>90</v>
      </c>
      <c r="B8" s="127">
        <f>'10'!B8+'12'!B8</f>
        <v>1126.7809999999999</v>
      </c>
      <c r="C8" s="128">
        <f>SUM(E8:N8)</f>
        <v>375568776</v>
      </c>
      <c r="D8" s="129">
        <f>C8/B8/12</f>
        <v>27775.936938943774</v>
      </c>
      <c r="E8" s="130">
        <f>'10'!E8+'12'!E8</f>
        <v>254753985</v>
      </c>
      <c r="F8" s="128">
        <f>'10'!F8+'12'!F8</f>
        <v>64304693</v>
      </c>
      <c r="G8" s="128">
        <f>'10'!G8+'12'!G8</f>
        <v>14469139</v>
      </c>
      <c r="H8" s="128">
        <f>'10'!H8+'12'!H8</f>
        <v>21192640</v>
      </c>
      <c r="I8" s="128">
        <f>'10'!I8+'12'!I8</f>
        <v>7478845</v>
      </c>
      <c r="J8" s="128">
        <f>'10'!J8+'12'!J8</f>
        <v>3679385</v>
      </c>
      <c r="K8" s="128">
        <f>'10'!K8</f>
        <v>489657</v>
      </c>
      <c r="L8" s="128">
        <f>'10'!L8</f>
        <v>8593748</v>
      </c>
      <c r="M8" s="128">
        <f>'10'!M8+'12'!K8</f>
        <v>413100</v>
      </c>
      <c r="N8" s="131">
        <f>'10'!N8+'12'!L8</f>
        <v>193584</v>
      </c>
      <c r="O8" s="132">
        <v>5644007</v>
      </c>
      <c r="Q8" s="178"/>
      <c r="R8" s="178"/>
    </row>
    <row r="9" spans="1:18" ht="27.75" customHeight="1" x14ac:dyDescent="0.25">
      <c r="A9" s="109" t="s">
        <v>10</v>
      </c>
      <c r="B9" s="127">
        <f>'10'!B9+'12'!B9</f>
        <v>31.905999999999999</v>
      </c>
      <c r="C9" s="128">
        <f t="shared" ref="C9:C13" si="0">SUM(E9:N9)</f>
        <v>11300797</v>
      </c>
      <c r="D9" s="129">
        <f t="shared" ref="D9:D13" si="1">C9/B9/12</f>
        <v>29515.86169790426</v>
      </c>
      <c r="E9" s="130">
        <f>'10'!E9+'12'!E9</f>
        <v>7815515</v>
      </c>
      <c r="F9" s="128">
        <f>'10'!F9+'12'!F9</f>
        <v>1997850</v>
      </c>
      <c r="G9" s="128">
        <f>'10'!G9+'12'!G9</f>
        <v>383008</v>
      </c>
      <c r="H9" s="128">
        <f>'10'!H9+'12'!H9</f>
        <v>594368</v>
      </c>
      <c r="I9" s="128">
        <f>'10'!I9+'12'!I9</f>
        <v>266972</v>
      </c>
      <c r="J9" s="128">
        <f>'10'!J9+'12'!J9</f>
        <v>110312</v>
      </c>
      <c r="K9" s="128">
        <f>'10'!K9</f>
        <v>0</v>
      </c>
      <c r="L9" s="128">
        <f>'10'!L9</f>
        <v>114085</v>
      </c>
      <c r="M9" s="128">
        <f>'10'!M9+'12'!K9</f>
        <v>10384</v>
      </c>
      <c r="N9" s="131">
        <f>'10'!N9+'12'!L9</f>
        <v>8303</v>
      </c>
      <c r="O9" s="135">
        <v>750495</v>
      </c>
      <c r="Q9" s="178"/>
      <c r="R9" s="178"/>
    </row>
    <row r="10" spans="1:18" ht="27.75" customHeight="1" x14ac:dyDescent="0.25">
      <c r="A10" s="109" t="s">
        <v>58</v>
      </c>
      <c r="B10" s="127">
        <f>'10'!B10+'12'!B10</f>
        <v>129.07999999999998</v>
      </c>
      <c r="C10" s="128">
        <f>SUM(E10:N10)</f>
        <v>44129146</v>
      </c>
      <c r="D10" s="129">
        <f>C10/B10/12</f>
        <v>28489.53233137073</v>
      </c>
      <c r="E10" s="130">
        <f>'10'!E10+'12'!E10</f>
        <v>28500663</v>
      </c>
      <c r="F10" s="128">
        <f>'10'!F10+'12'!F10</f>
        <v>7111021</v>
      </c>
      <c r="G10" s="128">
        <f>'10'!G10+'12'!G10</f>
        <v>2389860</v>
      </c>
      <c r="H10" s="128">
        <f>'10'!H10+'12'!H10</f>
        <v>3924992</v>
      </c>
      <c r="I10" s="128">
        <f>'10'!I10+'12'!I10</f>
        <v>920282</v>
      </c>
      <c r="J10" s="128">
        <f>'10'!J10+'12'!J10</f>
        <v>1113764</v>
      </c>
      <c r="K10" s="128">
        <f>'10'!K10</f>
        <v>73530</v>
      </c>
      <c r="L10" s="128">
        <f>'10'!L10</f>
        <v>75533</v>
      </c>
      <c r="M10" s="128">
        <f>'10'!M10+'12'!K10</f>
        <v>2001</v>
      </c>
      <c r="N10" s="131">
        <f>'10'!N10+'12'!L10</f>
        <v>17500</v>
      </c>
      <c r="O10" s="135">
        <v>540837</v>
      </c>
      <c r="Q10" s="178"/>
      <c r="R10" s="178"/>
    </row>
    <row r="11" spans="1:18" ht="27.75" customHeight="1" x14ac:dyDescent="0.25">
      <c r="A11" s="109" t="s">
        <v>27</v>
      </c>
      <c r="B11" s="127">
        <f>'10'!B11+'12'!B11</f>
        <v>9.0779999999999994</v>
      </c>
      <c r="C11" s="128">
        <f t="shared" si="0"/>
        <v>2696674</v>
      </c>
      <c r="D11" s="129">
        <f t="shared" si="1"/>
        <v>24754.663288536391</v>
      </c>
      <c r="E11" s="130">
        <f>'10'!E11+'12'!E11</f>
        <v>1846479</v>
      </c>
      <c r="F11" s="128">
        <f>'10'!F11+'12'!F11</f>
        <v>432982</v>
      </c>
      <c r="G11" s="128">
        <f>'10'!G11+'12'!G11</f>
        <v>91214</v>
      </c>
      <c r="H11" s="128">
        <f>'10'!H11+'12'!H11</f>
        <v>223546</v>
      </c>
      <c r="I11" s="128">
        <f>'10'!I11+'12'!I11</f>
        <v>18847</v>
      </c>
      <c r="J11" s="128">
        <f>'10'!J11+'12'!J11</f>
        <v>72508</v>
      </c>
      <c r="K11" s="128">
        <f>'10'!K11</f>
        <v>0</v>
      </c>
      <c r="L11" s="128">
        <f>'10'!L11</f>
        <v>0</v>
      </c>
      <c r="M11" s="128">
        <f>'10'!M11+'12'!K11</f>
        <v>0</v>
      </c>
      <c r="N11" s="131">
        <f>'10'!N11+'12'!L11</f>
        <v>11098</v>
      </c>
      <c r="O11" s="135">
        <v>20550</v>
      </c>
      <c r="Q11" s="178"/>
      <c r="R11" s="178"/>
    </row>
    <row r="12" spans="1:18" ht="27.75" customHeight="1" x14ac:dyDescent="0.25">
      <c r="A12" s="110" t="s">
        <v>28</v>
      </c>
      <c r="B12" s="127">
        <f>'10'!B12+'12'!B12</f>
        <v>51.652999999999999</v>
      </c>
      <c r="C12" s="128">
        <f>SUM(E12:N12)</f>
        <v>9863717</v>
      </c>
      <c r="D12" s="129">
        <f>C12/B12/12</f>
        <v>15913.430326731586</v>
      </c>
      <c r="E12" s="130">
        <f>'10'!E12+'12'!E12</f>
        <v>7318453</v>
      </c>
      <c r="F12" s="128">
        <f>'10'!F12+'12'!F12</f>
        <v>970825</v>
      </c>
      <c r="G12" s="128">
        <f>'10'!G12+'12'!G12</f>
        <v>557834</v>
      </c>
      <c r="H12" s="128">
        <f>'10'!H12+'12'!H12</f>
        <v>709335</v>
      </c>
      <c r="I12" s="128">
        <f>'10'!I12+'12'!I12</f>
        <v>201872</v>
      </c>
      <c r="J12" s="128">
        <f>'10'!J12+'12'!J12</f>
        <v>55732</v>
      </c>
      <c r="K12" s="128">
        <f>'10'!K12</f>
        <v>0</v>
      </c>
      <c r="L12" s="128">
        <f>'10'!L12</f>
        <v>0</v>
      </c>
      <c r="M12" s="128">
        <f>'10'!M12+'12'!K12</f>
        <v>19002</v>
      </c>
      <c r="N12" s="131">
        <f>'10'!N12+'12'!L12</f>
        <v>30664</v>
      </c>
      <c r="O12" s="135">
        <v>152640</v>
      </c>
      <c r="Q12" s="178"/>
      <c r="R12" s="178"/>
    </row>
    <row r="13" spans="1:18" ht="27.75" customHeight="1" x14ac:dyDescent="0.25">
      <c r="A13" s="136" t="s">
        <v>11</v>
      </c>
      <c r="B13" s="127">
        <f>'10'!B13+'12'!B13</f>
        <v>147.28700000000001</v>
      </c>
      <c r="C13" s="128">
        <f t="shared" si="0"/>
        <v>43076909</v>
      </c>
      <c r="D13" s="129">
        <f t="shared" si="1"/>
        <v>24372.432167582112</v>
      </c>
      <c r="E13" s="130">
        <f>'10'!E13+'12'!E13</f>
        <v>26892284</v>
      </c>
      <c r="F13" s="128">
        <f>'10'!F13+'12'!F13</f>
        <v>5806703</v>
      </c>
      <c r="G13" s="128">
        <f>'10'!G13+'12'!G13</f>
        <v>1882151</v>
      </c>
      <c r="H13" s="128">
        <f>'10'!H13+'12'!H13</f>
        <v>2875711</v>
      </c>
      <c r="I13" s="128">
        <f>'10'!I13+'12'!I13</f>
        <v>860440</v>
      </c>
      <c r="J13" s="128">
        <f>'10'!J13+'12'!J13</f>
        <v>531989</v>
      </c>
      <c r="K13" s="128">
        <f>'10'!K13</f>
        <v>0</v>
      </c>
      <c r="L13" s="128">
        <f>'10'!L13</f>
        <v>15223</v>
      </c>
      <c r="M13" s="128">
        <f>'10'!M13+'12'!K13</f>
        <v>381246</v>
      </c>
      <c r="N13" s="131">
        <f>'10'!N13+'12'!L13</f>
        <v>3831162</v>
      </c>
      <c r="O13" s="135">
        <v>913696</v>
      </c>
      <c r="Q13" s="178"/>
      <c r="R13" s="178"/>
    </row>
    <row r="14" spans="1:18" ht="27.75" customHeight="1" thickBot="1" x14ac:dyDescent="0.3">
      <c r="A14" s="111" t="s">
        <v>59</v>
      </c>
      <c r="B14" s="137">
        <f>'10'!B14+'12'!B14</f>
        <v>191.89100000000002</v>
      </c>
      <c r="C14" s="138">
        <f>SUM(E14:N14)</f>
        <v>56326530</v>
      </c>
      <c r="D14" s="139">
        <f>C14/B14/12</f>
        <v>24461.165453304216</v>
      </c>
      <c r="E14" s="140">
        <f>'10'!E14+'12'!E14</f>
        <v>40367886</v>
      </c>
      <c r="F14" s="138">
        <f>'10'!F14+'12'!F14</f>
        <v>8065309</v>
      </c>
      <c r="G14" s="138">
        <f>'10'!G14+'12'!G14</f>
        <v>2256833</v>
      </c>
      <c r="H14" s="138">
        <f>'10'!H14+'12'!H14</f>
        <v>3141636</v>
      </c>
      <c r="I14" s="138">
        <f>'10'!I14+'12'!I14</f>
        <v>1474510</v>
      </c>
      <c r="J14" s="138">
        <f>'10'!J14+'12'!J14</f>
        <v>72658</v>
      </c>
      <c r="K14" s="138">
        <f>'10'!K14</f>
        <v>0</v>
      </c>
      <c r="L14" s="138">
        <f>'10'!L14</f>
        <v>9966</v>
      </c>
      <c r="M14" s="138">
        <f>'10'!M14+'12'!K14</f>
        <v>92565</v>
      </c>
      <c r="N14" s="174">
        <f>'10'!N14+'12'!L14</f>
        <v>845167</v>
      </c>
      <c r="O14" s="141">
        <v>2101499</v>
      </c>
      <c r="Q14" s="178"/>
      <c r="R14" s="178"/>
    </row>
    <row r="15" spans="1:18" ht="27.75" customHeight="1" thickTop="1" thickBot="1" x14ac:dyDescent="0.3">
      <c r="A15" s="118" t="s">
        <v>55</v>
      </c>
      <c r="B15" s="142">
        <f>SUM(B8:B14)</f>
        <v>1687.6759999999999</v>
      </c>
      <c r="C15" s="143">
        <f>SUM(C8:C14)</f>
        <v>542962549</v>
      </c>
      <c r="D15" s="123">
        <f>C15/B15/12</f>
        <v>26810.169181367357</v>
      </c>
      <c r="E15" s="144">
        <f>SUM(E8:E14)</f>
        <v>367495265</v>
      </c>
      <c r="F15" s="143">
        <f>SUM(F8:F14)</f>
        <v>88689383</v>
      </c>
      <c r="G15" s="143">
        <f t="shared" ref="G15:N15" si="2">SUM(G8:G14)</f>
        <v>22030039</v>
      </c>
      <c r="H15" s="143">
        <f t="shared" si="2"/>
        <v>32662228</v>
      </c>
      <c r="I15" s="143">
        <f t="shared" si="2"/>
        <v>11221768</v>
      </c>
      <c r="J15" s="143">
        <f t="shared" si="2"/>
        <v>5636348</v>
      </c>
      <c r="K15" s="143">
        <f t="shared" si="2"/>
        <v>563187</v>
      </c>
      <c r="L15" s="143">
        <f t="shared" si="2"/>
        <v>8808555</v>
      </c>
      <c r="M15" s="143">
        <f t="shared" si="2"/>
        <v>918298</v>
      </c>
      <c r="N15" s="124">
        <f t="shared" si="2"/>
        <v>4937478</v>
      </c>
      <c r="O15" s="145">
        <f>SUM(O8:O14)</f>
        <v>10123724</v>
      </c>
      <c r="Q15" s="178"/>
      <c r="R15" s="178"/>
    </row>
    <row r="16" spans="1:18" x14ac:dyDescent="0.25">
      <c r="A16" s="249"/>
      <c r="B16" s="249"/>
      <c r="C16" s="250"/>
      <c r="D16" s="251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</row>
    <row r="17" spans="1:15" x14ac:dyDescent="0.25">
      <c r="A17" s="249"/>
      <c r="B17" s="252"/>
      <c r="C17" s="252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249"/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1"/>
    </row>
    <row r="19" spans="1: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4.45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4.45" x14ac:dyDescent="0.3">
      <c r="A21" s="1"/>
      <c r="B21" s="1"/>
      <c r="C21" s="1"/>
      <c r="D21" s="77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4.45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mergeCells count="7">
    <mergeCell ref="A5:O5"/>
    <mergeCell ref="A6:A7"/>
    <mergeCell ref="B6:B7"/>
    <mergeCell ref="C6:C7"/>
    <mergeCell ref="D6:D7"/>
    <mergeCell ref="E6:N6"/>
    <mergeCell ref="O6:O7"/>
  </mergeCells>
  <pageMargins left="0.2" right="0.2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selection activeCell="C19" sqref="C19"/>
    </sheetView>
  </sheetViews>
  <sheetFormatPr defaultRowHeight="15" x14ac:dyDescent="0.25"/>
  <cols>
    <col min="1" max="1" width="8.7109375" customWidth="1"/>
    <col min="2" max="2" width="10.140625" customWidth="1"/>
    <col min="3" max="3" width="11.42578125" customWidth="1"/>
    <col min="4" max="4" width="11.140625" customWidth="1"/>
    <col min="5" max="5" width="9.85546875" customWidth="1"/>
    <col min="6" max="6" width="9.7109375" customWidth="1"/>
    <col min="7" max="7" width="10.28515625" bestFit="1" customWidth="1"/>
    <col min="8" max="10" width="9.5703125" bestFit="1" customWidth="1"/>
    <col min="11" max="11" width="10.85546875" customWidth="1"/>
    <col min="12" max="12" width="10.42578125" customWidth="1"/>
    <col min="13" max="13" width="9.5703125" bestFit="1" customWidth="1"/>
    <col min="14" max="14" width="9.5703125" customWidth="1"/>
    <col min="16" max="16" width="13.285156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77"/>
      <c r="I1" s="77"/>
      <c r="J1" s="77"/>
      <c r="K1" s="77"/>
      <c r="L1" s="1"/>
      <c r="M1" s="1"/>
      <c r="N1" s="1"/>
    </row>
    <row r="2" spans="1:17" x14ac:dyDescent="0.25">
      <c r="A2" s="1"/>
      <c r="B2" s="1"/>
      <c r="C2" s="1"/>
      <c r="D2" s="1"/>
      <c r="E2" s="1"/>
      <c r="F2" s="1"/>
      <c r="G2" s="1"/>
      <c r="H2" s="77"/>
      <c r="I2" s="77"/>
      <c r="J2" s="77"/>
      <c r="K2" s="77"/>
      <c r="L2" s="1"/>
      <c r="M2" s="1"/>
      <c r="N2" s="1"/>
    </row>
    <row r="3" spans="1:17" ht="15" customHeight="1" x14ac:dyDescent="0.25">
      <c r="A3" s="365" t="s">
        <v>102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</row>
    <row r="4" spans="1:17" ht="15.75" thickBot="1" x14ac:dyDescent="0.3">
      <c r="A4" s="1"/>
      <c r="B4" s="1"/>
      <c r="C4" s="1"/>
      <c r="D4" s="1"/>
      <c r="E4" s="146"/>
      <c r="F4" s="146"/>
      <c r="G4" s="146"/>
      <c r="H4" s="146"/>
      <c r="I4" s="146"/>
      <c r="J4" s="146"/>
      <c r="K4" s="146"/>
      <c r="L4" s="146"/>
      <c r="M4" s="146"/>
      <c r="N4" s="146"/>
    </row>
    <row r="5" spans="1:17" ht="15.75" thickBot="1" x14ac:dyDescent="0.3">
      <c r="A5" s="344" t="s">
        <v>99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6"/>
    </row>
    <row r="6" spans="1:17" ht="15" customHeight="1" x14ac:dyDescent="0.25">
      <c r="A6" s="366" t="s">
        <v>39</v>
      </c>
      <c r="B6" s="360" t="s">
        <v>40</v>
      </c>
      <c r="C6" s="368" t="s">
        <v>60</v>
      </c>
      <c r="D6" s="353" t="s">
        <v>42</v>
      </c>
      <c r="E6" s="362" t="s">
        <v>43</v>
      </c>
      <c r="F6" s="363"/>
      <c r="G6" s="363"/>
      <c r="H6" s="363"/>
      <c r="I6" s="363"/>
      <c r="J6" s="363"/>
      <c r="K6" s="363"/>
      <c r="L6" s="363"/>
      <c r="M6" s="363"/>
      <c r="N6" s="364"/>
    </row>
    <row r="7" spans="1:17" ht="63" customHeight="1" thickBot="1" x14ac:dyDescent="0.3">
      <c r="A7" s="367"/>
      <c r="B7" s="361"/>
      <c r="C7" s="369"/>
      <c r="D7" s="354"/>
      <c r="E7" s="98" t="s">
        <v>45</v>
      </c>
      <c r="F7" s="99" t="s">
        <v>46</v>
      </c>
      <c r="G7" s="99" t="s">
        <v>47</v>
      </c>
      <c r="H7" s="99" t="s">
        <v>48</v>
      </c>
      <c r="I7" s="99" t="s">
        <v>49</v>
      </c>
      <c r="J7" s="99" t="s">
        <v>50</v>
      </c>
      <c r="K7" s="268" t="s">
        <v>85</v>
      </c>
      <c r="L7" s="100" t="s">
        <v>51</v>
      </c>
      <c r="M7" s="99" t="s">
        <v>52</v>
      </c>
      <c r="N7" s="101" t="s">
        <v>53</v>
      </c>
    </row>
    <row r="8" spans="1:17" ht="24" customHeight="1" thickTop="1" x14ac:dyDescent="0.25">
      <c r="A8" s="147" t="s">
        <v>26</v>
      </c>
      <c r="B8" s="148">
        <v>744.92200000000003</v>
      </c>
      <c r="C8" s="149">
        <f>SUM(E8:N8)</f>
        <v>222442989</v>
      </c>
      <c r="D8" s="129">
        <f>C8/B8/12</f>
        <v>24884.371450970706</v>
      </c>
      <c r="E8" s="150">
        <v>160223510</v>
      </c>
      <c r="F8" s="149">
        <v>35964669</v>
      </c>
      <c r="G8" s="149">
        <v>5410874</v>
      </c>
      <c r="H8" s="149">
        <v>13364022</v>
      </c>
      <c r="I8" s="149">
        <v>6458355</v>
      </c>
      <c r="J8" s="149">
        <v>145858</v>
      </c>
      <c r="K8" s="149">
        <v>17812</v>
      </c>
      <c r="L8" s="149">
        <v>785328</v>
      </c>
      <c r="M8" s="149">
        <v>21078</v>
      </c>
      <c r="N8" s="151">
        <v>51483</v>
      </c>
      <c r="Q8" s="178"/>
    </row>
    <row r="9" spans="1:17" ht="24" customHeight="1" x14ac:dyDescent="0.25">
      <c r="A9" s="152" t="s">
        <v>91</v>
      </c>
      <c r="B9" s="153">
        <v>1659.4680000000001</v>
      </c>
      <c r="C9" s="149">
        <f>SUM(E9:N9)</f>
        <v>575869971</v>
      </c>
      <c r="D9" s="129">
        <f t="shared" ref="D9:D14" si="0">C9/B9/12</f>
        <v>28918.402915874245</v>
      </c>
      <c r="E9" s="150">
        <v>397340966</v>
      </c>
      <c r="F9" s="149">
        <v>100064427</v>
      </c>
      <c r="G9" s="149">
        <v>14115339</v>
      </c>
      <c r="H9" s="149">
        <v>34722076</v>
      </c>
      <c r="I9" s="149">
        <v>11407356</v>
      </c>
      <c r="J9" s="149">
        <v>7017000</v>
      </c>
      <c r="K9" s="149">
        <v>898378</v>
      </c>
      <c r="L9" s="149">
        <v>10120096</v>
      </c>
      <c r="M9" s="149">
        <v>120318</v>
      </c>
      <c r="N9" s="151">
        <v>64015</v>
      </c>
      <c r="Q9" s="178"/>
    </row>
    <row r="10" spans="1:17" ht="24" customHeight="1" x14ac:dyDescent="0.25">
      <c r="A10" s="152" t="s">
        <v>61</v>
      </c>
      <c r="B10" s="153">
        <v>134.19499999999999</v>
      </c>
      <c r="C10" s="149">
        <f>SUM(E10:N10)</f>
        <v>49755184</v>
      </c>
      <c r="D10" s="129">
        <f t="shared" si="0"/>
        <v>30897.316094737758</v>
      </c>
      <c r="E10" s="150">
        <v>31015758</v>
      </c>
      <c r="F10" s="149">
        <v>8101832</v>
      </c>
      <c r="G10" s="149">
        <v>1684440</v>
      </c>
      <c r="H10" s="149">
        <v>5769170</v>
      </c>
      <c r="I10" s="149">
        <v>968205</v>
      </c>
      <c r="J10" s="149">
        <v>1684452</v>
      </c>
      <c r="K10" s="149">
        <v>70452</v>
      </c>
      <c r="L10" s="149">
        <v>431202</v>
      </c>
      <c r="M10" s="149">
        <v>0</v>
      </c>
      <c r="N10" s="151">
        <v>29673</v>
      </c>
      <c r="Q10" s="178"/>
    </row>
    <row r="11" spans="1:17" ht="24" customHeight="1" x14ac:dyDescent="0.25">
      <c r="A11" s="152" t="s">
        <v>27</v>
      </c>
      <c r="B11" s="153">
        <v>234.33199999999999</v>
      </c>
      <c r="C11" s="149">
        <f t="shared" ref="C11:C12" si="1">SUM(E11:N11)</f>
        <v>66820340</v>
      </c>
      <c r="D11" s="129">
        <f t="shared" si="0"/>
        <v>23762.702774980226</v>
      </c>
      <c r="E11" s="150">
        <v>49674697</v>
      </c>
      <c r="F11" s="149">
        <v>11313340</v>
      </c>
      <c r="G11" s="149">
        <v>784419</v>
      </c>
      <c r="H11" s="149">
        <v>3767301</v>
      </c>
      <c r="I11" s="149">
        <v>729648</v>
      </c>
      <c r="J11" s="149">
        <v>69460</v>
      </c>
      <c r="K11" s="149">
        <v>9720</v>
      </c>
      <c r="L11" s="149">
        <v>178315</v>
      </c>
      <c r="M11" s="149">
        <v>27681</v>
      </c>
      <c r="N11" s="151">
        <v>265759</v>
      </c>
      <c r="Q11" s="178"/>
    </row>
    <row r="12" spans="1:17" ht="24" customHeight="1" x14ac:dyDescent="0.25">
      <c r="A12" s="154" t="s">
        <v>28</v>
      </c>
      <c r="B12" s="155">
        <v>0</v>
      </c>
      <c r="C12" s="149">
        <f t="shared" si="1"/>
        <v>0</v>
      </c>
      <c r="D12" s="129">
        <v>0</v>
      </c>
      <c r="E12" s="156">
        <v>0</v>
      </c>
      <c r="F12" s="149">
        <v>0</v>
      </c>
      <c r="G12" s="149">
        <v>0</v>
      </c>
      <c r="H12" s="149">
        <v>0</v>
      </c>
      <c r="I12" s="149">
        <v>0</v>
      </c>
      <c r="J12" s="149">
        <v>0</v>
      </c>
      <c r="K12" s="149">
        <v>0</v>
      </c>
      <c r="L12" s="149">
        <v>0</v>
      </c>
      <c r="M12" s="149">
        <v>0</v>
      </c>
      <c r="N12" s="151">
        <v>0</v>
      </c>
      <c r="Q12" s="178"/>
    </row>
    <row r="13" spans="1:17" ht="24" customHeight="1" thickBot="1" x14ac:dyDescent="0.3">
      <c r="A13" s="157" t="s">
        <v>54</v>
      </c>
      <c r="B13" s="137">
        <v>304.80099999999999</v>
      </c>
      <c r="C13" s="158">
        <f>SUM(E13:N13)</f>
        <v>109585967</v>
      </c>
      <c r="D13" s="159">
        <f t="shared" si="0"/>
        <v>29961.069408127489</v>
      </c>
      <c r="E13" s="160">
        <v>74285263</v>
      </c>
      <c r="F13" s="161">
        <v>19027047</v>
      </c>
      <c r="G13" s="161">
        <v>3469812</v>
      </c>
      <c r="H13" s="161">
        <v>6666332</v>
      </c>
      <c r="I13" s="161">
        <v>2822908</v>
      </c>
      <c r="J13" s="161">
        <v>33809</v>
      </c>
      <c r="K13" s="161">
        <v>9681</v>
      </c>
      <c r="L13" s="161">
        <v>2929778</v>
      </c>
      <c r="M13" s="161">
        <v>67249</v>
      </c>
      <c r="N13" s="162">
        <v>274088</v>
      </c>
      <c r="Q13" s="178"/>
    </row>
    <row r="14" spans="1:17" ht="24" customHeight="1" thickTop="1" thickBot="1" x14ac:dyDescent="0.3">
      <c r="A14" s="118" t="s">
        <v>55</v>
      </c>
      <c r="B14" s="142">
        <f>SUM(B8:B13)</f>
        <v>3077.7180000000003</v>
      </c>
      <c r="C14" s="143">
        <f>SUM(C8:C13)</f>
        <v>1024474451</v>
      </c>
      <c r="D14" s="123">
        <f t="shared" si="0"/>
        <v>27739.016672959206</v>
      </c>
      <c r="E14" s="122">
        <f>SUM(E8:E13)</f>
        <v>712540194</v>
      </c>
      <c r="F14" s="123">
        <f t="shared" ref="F14:N14" si="2">SUM(F8:F13)</f>
        <v>174471315</v>
      </c>
      <c r="G14" s="123">
        <f t="shared" si="2"/>
        <v>25464884</v>
      </c>
      <c r="H14" s="123">
        <f t="shared" si="2"/>
        <v>64288901</v>
      </c>
      <c r="I14" s="143">
        <f t="shared" si="2"/>
        <v>22386472</v>
      </c>
      <c r="J14" s="123">
        <f t="shared" si="2"/>
        <v>8950579</v>
      </c>
      <c r="K14" s="123">
        <f t="shared" si="2"/>
        <v>1006043</v>
      </c>
      <c r="L14" s="123">
        <f t="shared" si="2"/>
        <v>14444719</v>
      </c>
      <c r="M14" s="143">
        <f t="shared" si="2"/>
        <v>236326</v>
      </c>
      <c r="N14" s="124">
        <f t="shared" si="2"/>
        <v>685018</v>
      </c>
      <c r="Q14" s="178"/>
    </row>
    <row r="15" spans="1:17" x14ac:dyDescent="0.25">
      <c r="Q15" s="178"/>
    </row>
    <row r="16" spans="1:17" x14ac:dyDescent="0.25">
      <c r="E16" s="96"/>
      <c r="F16" s="178"/>
      <c r="G16" s="178"/>
      <c r="H16" s="178"/>
      <c r="I16" s="178"/>
      <c r="J16" s="178"/>
      <c r="K16" s="178"/>
      <c r="L16" s="178"/>
      <c r="M16" s="178"/>
      <c r="N16" s="178"/>
    </row>
    <row r="17" spans="7:7" x14ac:dyDescent="0.25">
      <c r="G17" t="s">
        <v>1</v>
      </c>
    </row>
  </sheetData>
  <mergeCells count="7">
    <mergeCell ref="A3:N3"/>
    <mergeCell ref="A5:N5"/>
    <mergeCell ref="A6:A7"/>
    <mergeCell ref="B6:B7"/>
    <mergeCell ref="C6:C7"/>
    <mergeCell ref="D6:D7"/>
    <mergeCell ref="E6:N6"/>
  </mergeCells>
  <pageMargins left="0.28999999999999998" right="0.3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Company>Karlovarský kraj Krajský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dagmar.rochova</dc:creator>
  <cp:lastModifiedBy>Jambor Stanislav</cp:lastModifiedBy>
  <cp:lastPrinted>2017-02-17T07:13:23Z</cp:lastPrinted>
  <dcterms:created xsi:type="dcterms:W3CDTF">2014-09-15T11:14:01Z</dcterms:created>
  <dcterms:modified xsi:type="dcterms:W3CDTF">2018-01-15T10:28:46Z</dcterms:modified>
</cp:coreProperties>
</file>